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waterloowi.sharepoint.com/sites/Fileshares/data/Mike/AA BUDGET/2026 Budget/"/>
    </mc:Choice>
  </mc:AlternateContent>
  <xr:revisionPtr revIDLastSave="1317" documentId="8_{B8C75CF8-CA8C-4792-A95E-2B7EBFB1A3C2}" xr6:coauthVersionLast="47" xr6:coauthVersionMax="47" xr10:uidLastSave="{198B2DA1-986D-4339-941D-BB09C4D673AE}"/>
  <bookViews>
    <workbookView xWindow="-120" yWindow="-120" windowWidth="29040" windowHeight="17520" xr2:uid="{BA22E245-3121-42A7-8F49-C259111E6BB5}"/>
  </bookViews>
  <sheets>
    <sheet name="CIP" sheetId="1" r:id="rId1"/>
    <sheet name="Scenario" sheetId="2" r:id="rId2"/>
  </sheets>
  <externalReferences>
    <externalReference r:id="rId3"/>
  </externalReferences>
  <definedNames>
    <definedName name="_xlnm._FilterDatabase" localSheetId="0" hidden="1">CIP!$C$5:$AB$117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 hidden="1">#REF!</definedName>
    <definedName name="Abatement1_Existing">[1]Inputs!$C$29</definedName>
    <definedName name="Abatement2_Existing">[1]Inputs!$C$30</definedName>
    <definedName name="Abatement3_Existing">[1]Inputs!$C$31</definedName>
    <definedName name="Abatement4_Existing">[1]Inputs!$C$32</definedName>
    <definedName name="Abatement5_Existing">[1]Inputs!$C$33</definedName>
    <definedName name="Abatement6_Existing">[1]Inputs!$C$34</definedName>
    <definedName name="Abatement7_Existing">[1]Inputs!$C$35</definedName>
    <definedName name="Abatement8_Existing">[1]Inputs!$C$36</definedName>
    <definedName name="b" hidden="1">#REF!</definedName>
    <definedName name="Commodities_Forecast">'[1]Forecast Codes'!$E$17</definedName>
    <definedName name="d" hidden="1">#REF!</definedName>
    <definedName name="DatedDate_Issue1">[1]Inputs!$E$16</definedName>
    <definedName name="DatedDate_Issue10">[1]Inputs!$W$16</definedName>
    <definedName name="DatedDate_Issue2">[1]Inputs!$G$16</definedName>
    <definedName name="DatedDate_Issue3">[1]Inputs!$I$16</definedName>
    <definedName name="DatedDate_Issue4">[1]Inputs!$K$16</definedName>
    <definedName name="DatedDate_Issue5">[1]Inputs!$M$16</definedName>
    <definedName name="DatedDate_Issue6">[1]Inputs!$O$16</definedName>
    <definedName name="DatedDate_Issue7">[1]Inputs!$Q$16</definedName>
    <definedName name="DatedDate_Issue8">[1]Inputs!$S$16</definedName>
    <definedName name="DatedDate_Issue9">[1]Inputs!$U$16</definedName>
    <definedName name="DebtType_Issue1">[1]Inputs!$E$15</definedName>
    <definedName name="DebtType_Issue10">[1]Inputs!$W$15</definedName>
    <definedName name="DebtType_Issue2">[1]Inputs!$G$15</definedName>
    <definedName name="DebtType_Issue3">[1]Inputs!$I$15</definedName>
    <definedName name="DebtType_Issue4">[1]Inputs!$K$15</definedName>
    <definedName name="DebtType_Issue5">[1]Inputs!$M$15</definedName>
    <definedName name="DebtType_Issue6">[1]Inputs!$O$15</definedName>
    <definedName name="DebtType_Issue7">[1]Inputs!$Q$15</definedName>
    <definedName name="DebtType_Issue8">[1]Inputs!$S$15</definedName>
    <definedName name="DebtType_Issue9">[1]Inputs!$U$15</definedName>
    <definedName name="e" hidden="1">#REF!</definedName>
    <definedName name="EmployeeIns_Forecast">'[1]Forecast Codes'!$E$18</definedName>
    <definedName name="f" hidden="1">#REF!</definedName>
    <definedName name="FirstInt_Issue1">[1]Inputs!$E$20</definedName>
    <definedName name="FirstInt_Issue2">[1]Inputs!$G$20</definedName>
    <definedName name="FirstInt_Issue3">[1]Inputs!$I$20</definedName>
    <definedName name="FirstInt_Issue4">[1]Inputs!$K$20</definedName>
    <definedName name="FirstInt_Issue5">[1]Inputs!$M$20</definedName>
    <definedName name="FirstPP_Issue1">[1]Inputs!$E$19</definedName>
    <definedName name="FirstPP_Issue2">[1]Inputs!$G$19</definedName>
    <definedName name="FirstPP_Issue3">[1]Inputs!$I$19</definedName>
    <definedName name="FirstPP_Issue4">[1]Inputs!$K$19</definedName>
    <definedName name="FirstPP_Issue5">[1]Inputs!$M$19</definedName>
    <definedName name="g" hidden="1">#REF!</definedName>
    <definedName name="h" hidden="1">#REF!</definedName>
    <definedName name="Home_Value">[1]Inputs!$C$48</definedName>
    <definedName name="Insurance_Forecast">'[1]Forecast Codes'!$E$19</definedName>
    <definedName name="Issue1_Name">[1]Inputs!$E$17</definedName>
    <definedName name="Issue10_Name">[1]Inputs!$W$17</definedName>
    <definedName name="Issue2_Name">[1]Inputs!$G$17</definedName>
    <definedName name="Issue3_Name">[1]Inputs!$I$17</definedName>
    <definedName name="Issue4_Name">[1]Inputs!$K$17</definedName>
    <definedName name="Issue5_Name">[1]Inputs!$M$17</definedName>
    <definedName name="Issue6_Name">[1]Inputs!$O$17</definedName>
    <definedName name="Issue7_Name">[1]Inputs!$Q$17</definedName>
    <definedName name="Issue8_Name">[1]Inputs!$S$17</definedName>
    <definedName name="Issue9_Name">[1]Inputs!$U$17</definedName>
    <definedName name="j" hidden="1">#REF!</definedName>
    <definedName name="MuniName">[1]Inputs!$C$4</definedName>
    <definedName name="Par_Issue1">'[1]CIP Sizing'!$F$57</definedName>
    <definedName name="Par_Issue1_Purpose1">'[1]CIP Sizing'!$G$57</definedName>
    <definedName name="Par_Issue1_Purpose2">'[1]CIP Sizing'!$H$57</definedName>
    <definedName name="Par_Issue1_Purpose3">'[1]CIP Sizing'!$I$57</definedName>
    <definedName name="Par_Issue1_Purpose4">'[1]CIP Sizing'!$J$57</definedName>
    <definedName name="Par_Issue1_Purpose5">'[1]CIP Sizing'!$K$57</definedName>
    <definedName name="Par_Issue1_Purpose6">'[1]CIP Sizing'!$L$57</definedName>
    <definedName name="Par_Issue1_Purpose7">'[1]CIP Sizing'!$M$57</definedName>
    <definedName name="Par_Issue1_Purpose8">'[1]CIP Sizing'!$N$57</definedName>
    <definedName name="Par_Issue10_Purpose1">'[1]CIP Sizing'!$DC$57</definedName>
    <definedName name="Par_Issue10_Purpose2">'[1]CIP Sizing'!$DD$57</definedName>
    <definedName name="Par_Issue10_Purpose3">'[1]CIP Sizing'!$DE$57</definedName>
    <definedName name="Par_Issue10_Purpose4">'[1]CIP Sizing'!$DF$57</definedName>
    <definedName name="Par_Issue10_Purpose5">'[1]CIP Sizing'!$DG$57</definedName>
    <definedName name="Par_Issue10_Purpose6">'[1]CIP Sizing'!$DH$57</definedName>
    <definedName name="Par_Issue10_Purpose7">'[1]CIP Sizing'!$DI$57</definedName>
    <definedName name="Par_Issue10_Purpose8">'[1]CIP Sizing'!$DJ$57</definedName>
    <definedName name="Par_Issue2">'[1]CIP Sizing'!$R$57</definedName>
    <definedName name="Par_Issue2_Purpose1">'[1]CIP Sizing'!$S$57</definedName>
    <definedName name="Par_Issue2_Purpose2">'[1]CIP Sizing'!$T$57</definedName>
    <definedName name="Par_Issue2_Purpose3">'[1]CIP Sizing'!$U$57</definedName>
    <definedName name="Par_Issue2_Purpose4">'[1]CIP Sizing'!$V$57</definedName>
    <definedName name="Par_Issue2_Purpose5">'[1]CIP Sizing'!$W$57</definedName>
    <definedName name="Par_Issue2_Purpose6">'[1]CIP Sizing'!$X$57</definedName>
    <definedName name="Par_Issue2_Purpose7">'[1]CIP Sizing'!$Y$57</definedName>
    <definedName name="Par_Issue2_Purpose8">'[1]CIP Sizing'!$Z$57</definedName>
    <definedName name="Par_Issue3">'[1]CIP Sizing'!$AC$57</definedName>
    <definedName name="Par_Issue3_Purpose1">'[1]CIP Sizing'!$AD$57</definedName>
    <definedName name="Par_Issue3_Purpose2">'[1]CIP Sizing'!$AE$57</definedName>
    <definedName name="Par_Issue3_Purpose3">'[1]CIP Sizing'!$AF$57</definedName>
    <definedName name="Par_Issue3_Purpose4">'[1]CIP Sizing'!$AG$57</definedName>
    <definedName name="Par_Issue3_Purpose5">'[1]CIP Sizing'!$AH$57</definedName>
    <definedName name="Par_Issue3_Purpose6">'[1]CIP Sizing'!$AI$57</definedName>
    <definedName name="Par_Issue3_Purpose7">'[1]CIP Sizing'!$AJ$57</definedName>
    <definedName name="Par_Issue3_Purpose8">'[1]CIP Sizing'!$AK$57</definedName>
    <definedName name="Par_Issue4">'[1]CIP Sizing'!$AN$57</definedName>
    <definedName name="Par_Issue4_Purpose1">'[1]CIP Sizing'!$AO$57</definedName>
    <definedName name="Par_Issue4_Purpose2">'[1]CIP Sizing'!$AP$57</definedName>
    <definedName name="Par_Issue4_Purpose3">'[1]CIP Sizing'!$AQ$57</definedName>
    <definedName name="Par_Issue4_Purpose4">'[1]CIP Sizing'!$AR$57</definedName>
    <definedName name="Par_Issue4_Purpose5">'[1]CIP Sizing'!$AS$57</definedName>
    <definedName name="Par_Issue4_Purpose6">'[1]CIP Sizing'!$AT$57</definedName>
    <definedName name="Par_Issue4_Purpose7">'[1]CIP Sizing'!$AU$57</definedName>
    <definedName name="Par_Issue4_Purpose8">'[1]CIP Sizing'!$AV$57</definedName>
    <definedName name="Par_Issue5">'[1]CIP Sizing'!$AY$57</definedName>
    <definedName name="Par_Issue5_Purpose1">'[1]CIP Sizing'!$AZ$57</definedName>
    <definedName name="Par_Issue5_Purpose2">'[1]CIP Sizing'!$BA$57</definedName>
    <definedName name="Par_Issue5_Purpose3">'[1]CIP Sizing'!$BB$57</definedName>
    <definedName name="Par_Issue5_Purpose4">'[1]CIP Sizing'!$BC$57</definedName>
    <definedName name="Par_Issue5_Purpose5">'[1]CIP Sizing'!$BD$57</definedName>
    <definedName name="Par_Issue5_Purpose6">'[1]CIP Sizing'!$BE$57</definedName>
    <definedName name="Par_Issue5_Purpose7">'[1]CIP Sizing'!$BF$57</definedName>
    <definedName name="Par_Issue5_Purpose8">'[1]CIP Sizing'!$BG$57</definedName>
    <definedName name="Par_Issue6">'[1]CIP Sizing'!$BJ$57</definedName>
    <definedName name="Par_Issue6_Purpose1">'[1]CIP Sizing'!$BK$57</definedName>
    <definedName name="Par_Issue6_Purpose2">'[1]CIP Sizing'!$BL$57</definedName>
    <definedName name="Par_Issue6_Purpose3">'[1]CIP Sizing'!$BM$57</definedName>
    <definedName name="Par_Issue6_Purpose4">'[1]CIP Sizing'!$BN$57</definedName>
    <definedName name="Par_Issue6_Purpose5">'[1]CIP Sizing'!$BO$57</definedName>
    <definedName name="Par_Issue6_Purpose6">'[1]CIP Sizing'!$BP$57</definedName>
    <definedName name="Par_Issue6_Purpose7">'[1]CIP Sizing'!$BQ$57</definedName>
    <definedName name="Par_Issue6_Purpose8">'[1]CIP Sizing'!$BR$57</definedName>
    <definedName name="Par_Issue7">'[1]CIP Sizing'!$BU$57</definedName>
    <definedName name="Par_Issue7_Purpose1">'[1]CIP Sizing'!$BV$57</definedName>
    <definedName name="Par_Issue7_Purpose2">'[1]CIP Sizing'!$BW$57</definedName>
    <definedName name="Par_Issue7_Purpose3">'[1]CIP Sizing'!$BX$57</definedName>
    <definedName name="Par_Issue7_Purpose4">'[1]CIP Sizing'!$BY$57</definedName>
    <definedName name="Par_Issue7_Purpose5">'[1]CIP Sizing'!$BZ$57</definedName>
    <definedName name="Par_Issue7_Purpose6">'[1]CIP Sizing'!$CA$57</definedName>
    <definedName name="Par_Issue7_Purpose7">'[1]CIP Sizing'!$CB$57</definedName>
    <definedName name="Par_Issue7_Purpose8">'[1]CIP Sizing'!$CC$57</definedName>
    <definedName name="Par_Issue8">'[1]CIP Sizing'!$CF$57</definedName>
    <definedName name="Par_Issue8_Purpose1">'[1]CIP Sizing'!$CG$57</definedName>
    <definedName name="Par_Issue8_Purpose2">'[1]CIP Sizing'!$CH$57</definedName>
    <definedName name="Par_Issue8_Purpose3">'[1]CIP Sizing'!$CI$57</definedName>
    <definedName name="Par_Issue8_Purpose4">'[1]CIP Sizing'!$CJ$57</definedName>
    <definedName name="Par_Issue8_Purpose5">'[1]CIP Sizing'!$CK$57</definedName>
    <definedName name="Par_Issue8_Purpose6">'[1]CIP Sizing'!$CL$57</definedName>
    <definedName name="Par_Issue8_Purpose7">'[1]CIP Sizing'!$CM$57</definedName>
    <definedName name="Par_Issue8_Purpose8">'[1]CIP Sizing'!$CN$57</definedName>
    <definedName name="Par_Issue9">'[1]CIP Sizing'!$CQ$57</definedName>
    <definedName name="Par_Issue9_Purpose1">'[1]CIP Sizing'!$CR$57</definedName>
    <definedName name="Par_Issue9_Purpose2">'[1]CIP Sizing'!$CS$57</definedName>
    <definedName name="Par_Issue9_Purpose3">'[1]CIP Sizing'!$CT$57</definedName>
    <definedName name="Par_Issue9_Purpose4">'[1]CIP Sizing'!$CU$57</definedName>
    <definedName name="Par_Issue9_Purpose5">'[1]CIP Sizing'!$CV$57</definedName>
    <definedName name="Par_Issue9_Purpose6">'[1]CIP Sizing'!$CW$57</definedName>
    <definedName name="Par_Issue9_Purpose7">'[1]CIP Sizing'!$CX$57</definedName>
    <definedName name="Par_Issue9_Purpose8">'[1]CIP Sizing'!$CY$57</definedName>
    <definedName name="Plan_Year">[1]Inputs!$E$12</definedName>
    <definedName name="_xlnm.Print_Area" localSheetId="0">CIP!$A$1:$AB$167</definedName>
    <definedName name="_xlnm.Print_Area" localSheetId="1">Scenario!$B$1:$AB$147</definedName>
    <definedName name="_xlnm.Print_Titles" localSheetId="0">CIP!$5:$5</definedName>
    <definedName name="_xlnm.Print_Titles" localSheetId="1">Scenario!$1:$5</definedName>
    <definedName name="Purpose1_Issue1">[1]Inputs!$E$21</definedName>
    <definedName name="Purpose1_Issue10">[1]Inputs!$W$21</definedName>
    <definedName name="Purpose1_Issue2">[1]Inputs!$G$21</definedName>
    <definedName name="Purpose1_Issue3">[1]Inputs!$I$21</definedName>
    <definedName name="Purpose1_Issue4">[1]Inputs!$K$21</definedName>
    <definedName name="Purpose1_Issue5">[1]Inputs!$M$21</definedName>
    <definedName name="Purpose1_Issue6">[1]Inputs!$O$21</definedName>
    <definedName name="Purpose1_Issue7">[1]Inputs!$Q$21</definedName>
    <definedName name="Purpose1_Issue8">[1]Inputs!$S$21</definedName>
    <definedName name="Purpose1_Issue9">[1]Inputs!$U$21</definedName>
    <definedName name="Purpose2_Issue1">[1]Inputs!$E$22</definedName>
    <definedName name="Purpose2_Issue10">[1]Inputs!$W$22</definedName>
    <definedName name="Purpose2_Issue2">[1]Inputs!$G$22</definedName>
    <definedName name="Purpose2_Issue3">[1]Inputs!$I$22</definedName>
    <definedName name="Purpose2_Issue4">[1]Inputs!$K$22</definedName>
    <definedName name="Purpose2_Issue5">[1]Inputs!$M$22</definedName>
    <definedName name="Purpose2_Issue6">[1]Inputs!$O$22</definedName>
    <definedName name="Purpose2_Issue7">[1]Inputs!$Q$22</definedName>
    <definedName name="Purpose2_Issue8">[1]Inputs!$S$22</definedName>
    <definedName name="Purpose2_Issue9">[1]Inputs!$U$22</definedName>
    <definedName name="Purpose3_Issue1">[1]Inputs!$E$23</definedName>
    <definedName name="Purpose3_Issue10">[1]Inputs!$W$23</definedName>
    <definedName name="Purpose3_Issue2">[1]Inputs!$G$23</definedName>
    <definedName name="Purpose3_Issue3">[1]Inputs!$I$23</definedName>
    <definedName name="Purpose3_Issue4">[1]Inputs!$K$23</definedName>
    <definedName name="Purpose3_Issue5">[1]Inputs!$M$23</definedName>
    <definedName name="Purpose3_Issue6">[1]Inputs!$O$23</definedName>
    <definedName name="Purpose3_Issue7">[1]Inputs!$Q$23</definedName>
    <definedName name="Purpose3_Issue8">[1]Inputs!$S$23</definedName>
    <definedName name="Purpose3_Issue9">[1]Inputs!$U$23</definedName>
    <definedName name="Purpose4_Issue1">[1]Inputs!$E$24</definedName>
    <definedName name="Purpose4_Issue10">[1]Inputs!$W$24</definedName>
    <definedName name="Purpose4_Issue2">[1]Inputs!$G$24</definedName>
    <definedName name="Purpose4_Issue3">[1]Inputs!$I$24</definedName>
    <definedName name="Purpose4_Issue4">[1]Inputs!$K$24</definedName>
    <definedName name="Purpose4_Issue5">[1]Inputs!$M$24</definedName>
    <definedName name="Purpose4_Issue6">[1]Inputs!$O$24</definedName>
    <definedName name="Purpose4_Issue7">[1]Inputs!$Q$24</definedName>
    <definedName name="Purpose4_Issue8">[1]Inputs!$S$24</definedName>
    <definedName name="Purpose4_Issue9">[1]Inputs!$U$24</definedName>
    <definedName name="Purpose5_Issue1">[1]Inputs!$E$25</definedName>
    <definedName name="Purpose5_Issue10">[1]Inputs!$W$25</definedName>
    <definedName name="Purpose5_Issue2">[1]Inputs!$G$25</definedName>
    <definedName name="Purpose5_Issue3">[1]Inputs!$I$25</definedName>
    <definedName name="Purpose5_Issue4">[1]Inputs!$K$25</definedName>
    <definedName name="Purpose5_Issue5">[1]Inputs!$M$25</definedName>
    <definedName name="Purpose5_Issue6">[1]Inputs!$O$25</definedName>
    <definedName name="Purpose5_Issue7">[1]Inputs!$Q$25</definedName>
    <definedName name="Purpose5_Issue8">[1]Inputs!$S$25</definedName>
    <definedName name="Purpose5_Issue9">[1]Inputs!$U$25</definedName>
    <definedName name="Purpose6_Issue1">[1]Inputs!$E$26</definedName>
    <definedName name="Purpose6_Issue10">[1]Inputs!$W$26</definedName>
    <definedName name="Purpose6_Issue2">[1]Inputs!$G$26</definedName>
    <definedName name="Purpose6_Issue3">[1]Inputs!$I$26</definedName>
    <definedName name="Purpose6_Issue4">[1]Inputs!$K$26</definedName>
    <definedName name="Purpose6_Issue5">[1]Inputs!$M$26</definedName>
    <definedName name="Purpose6_Issue6">[1]Inputs!$O$26</definedName>
    <definedName name="Purpose6_Issue7">[1]Inputs!$Q$26</definedName>
    <definedName name="Purpose6_Issue8">[1]Inputs!$S$26</definedName>
    <definedName name="Purpose6_Issue9">[1]Inputs!$U$26</definedName>
    <definedName name="Purpose7_Issue1">[1]Inputs!$E$27</definedName>
    <definedName name="Purpose7_Issue10">[1]Inputs!$W$27</definedName>
    <definedName name="Purpose7_Issue2">[1]Inputs!$G$27</definedName>
    <definedName name="Purpose7_Issue3">[1]Inputs!$I$27</definedName>
    <definedName name="Purpose7_Issue4">[1]Inputs!$K$27</definedName>
    <definedName name="Purpose7_Issue5">[1]Inputs!$M$27</definedName>
    <definedName name="Purpose7_Issue6">[1]Inputs!$O$27</definedName>
    <definedName name="Purpose7_Issue7">[1]Inputs!$Q$27</definedName>
    <definedName name="Purpose7_Issue8">[1]Inputs!$S$27</definedName>
    <definedName name="Purpose7_Issue9">[1]Inputs!$U$27</definedName>
    <definedName name="Purpose8_Issue1">[1]Inputs!$E$28</definedName>
    <definedName name="Purpose8_Issue10">[1]Inputs!$W$28</definedName>
    <definedName name="Purpose8_Issue2">[1]Inputs!$G$28</definedName>
    <definedName name="Purpose8_Issue3">[1]Inputs!$I$28</definedName>
    <definedName name="Purpose8_Issue4">[1]Inputs!$K$28</definedName>
    <definedName name="Purpose8_Issue5">[1]Inputs!$M$28</definedName>
    <definedName name="Purpose8_Issue6">[1]Inputs!$O$28</definedName>
    <definedName name="Purpose8_Issue7">[1]Inputs!$Q$28</definedName>
    <definedName name="Purpose8_Issue8">[1]Inputs!$S$28</definedName>
    <definedName name="Purpose8_Issue9">[1]Inputs!$U$28</definedName>
    <definedName name="Services_Forecast">'[1]Forecast Codes'!$E$20</definedName>
    <definedName name="Utility_1">'[1]Debt Coverage'!$AH$3</definedName>
    <definedName name="Utility_2">'[1]Debt Coverage'!$AH$4</definedName>
    <definedName name="Utility_3">'[1]Debt Coverage'!$AH$5</definedName>
    <definedName name="Utility_4">'[1]Debt Coverage'!$AH$6</definedName>
    <definedName name="Utility_4_RADS">'[1]Debt Coverage'!$AN$21</definedName>
    <definedName name="Utility_5">'[1]Debt Coverage'!$AH$7</definedName>
    <definedName name="Utility_5_RADS">'[1]Debt Coverage'!$AP$21</definedName>
    <definedName name="Wages_Forecast">'[1]Forecast Codes'!$E$21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98" i="1" l="1"/>
  <c r="AB95" i="1"/>
  <c r="AB111" i="1" l="1"/>
  <c r="AB110" i="1"/>
  <c r="AB89" i="1"/>
  <c r="AB88" i="1"/>
  <c r="AB67" i="1"/>
  <c r="AB58" i="1"/>
  <c r="AB49" i="1"/>
  <c r="AB48" i="1"/>
  <c r="AB16" i="1"/>
  <c r="AB94" i="1" l="1"/>
  <c r="AB20" i="1"/>
  <c r="AB21" i="1"/>
  <c r="Z132" i="1"/>
  <c r="AB115" i="1"/>
  <c r="AB116" i="1"/>
  <c r="AB114" i="1"/>
  <c r="AB113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47" i="1"/>
  <c r="AB46" i="1"/>
  <c r="AB53" i="1"/>
  <c r="AB54" i="1"/>
  <c r="AB59" i="1"/>
  <c r="AB57" i="1"/>
  <c r="AB12" i="1"/>
  <c r="AB96" i="1" l="1"/>
  <c r="AB83" i="1" l="1"/>
  <c r="AB82" i="1"/>
  <c r="AB79" i="1"/>
  <c r="AB28" i="1"/>
  <c r="AB25" i="1"/>
  <c r="AB24" i="1"/>
  <c r="AB17" i="1"/>
  <c r="AB14" i="1"/>
  <c r="AB13" i="1"/>
  <c r="AB11" i="1"/>
  <c r="AB9" i="1"/>
  <c r="AB8" i="1"/>
  <c r="AB7" i="1"/>
  <c r="AA146" i="1" l="1"/>
  <c r="AA132" i="1"/>
  <c r="AA117" i="1"/>
  <c r="Z117" i="1"/>
  <c r="AB93" i="1"/>
  <c r="AB112" i="1"/>
  <c r="Y136" i="1"/>
  <c r="X136" i="1"/>
  <c r="W136" i="1"/>
  <c r="V136" i="1"/>
  <c r="U136" i="1"/>
  <c r="T136" i="1"/>
  <c r="S136" i="1"/>
  <c r="R136" i="1"/>
  <c r="Q136" i="1"/>
  <c r="P135" i="1"/>
  <c r="P136" i="1" s="1"/>
  <c r="O135" i="1"/>
  <c r="O136" i="1" s="1"/>
  <c r="N135" i="1"/>
  <c r="N136" i="1" s="1"/>
  <c r="M135" i="1"/>
  <c r="M136" i="1" s="1"/>
  <c r="L135" i="1"/>
  <c r="L136" i="1" s="1"/>
  <c r="K135" i="1"/>
  <c r="K136" i="1" s="1"/>
  <c r="J135" i="1"/>
  <c r="J136" i="1" s="1"/>
  <c r="I135" i="1"/>
  <c r="I136" i="1" s="1"/>
  <c r="H135" i="1"/>
  <c r="H136" i="1" s="1"/>
  <c r="G135" i="1"/>
  <c r="I119" i="1"/>
  <c r="J119" i="1" s="1"/>
  <c r="K119" i="1" s="1"/>
  <c r="L119" i="1" s="1"/>
  <c r="M119" i="1" s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AB109" i="1"/>
  <c r="AB108" i="1"/>
  <c r="AB107" i="1"/>
  <c r="AB106" i="1"/>
  <c r="AB105" i="1"/>
  <c r="AB104" i="1"/>
  <c r="AB103" i="1"/>
  <c r="AB102" i="1"/>
  <c r="AB101" i="1"/>
  <c r="AB100" i="1"/>
  <c r="AB99" i="1"/>
  <c r="AB97" i="1"/>
  <c r="AB92" i="1"/>
  <c r="AB91" i="1"/>
  <c r="AB90" i="1"/>
  <c r="AB87" i="1"/>
  <c r="AB86" i="1"/>
  <c r="AB85" i="1"/>
  <c r="AB84" i="1"/>
  <c r="AB81" i="1"/>
  <c r="AB80" i="1"/>
  <c r="AB78" i="1"/>
  <c r="AB77" i="1"/>
  <c r="AB76" i="1"/>
  <c r="AB75" i="1"/>
  <c r="AB74" i="1"/>
  <c r="AB73" i="1"/>
  <c r="AB72" i="1"/>
  <c r="AB71" i="1"/>
  <c r="AB70" i="1"/>
  <c r="AB69" i="1"/>
  <c r="AB68" i="1"/>
  <c r="AB66" i="1"/>
  <c r="AB65" i="1"/>
  <c r="AB64" i="1"/>
  <c r="AB63" i="1"/>
  <c r="AB62" i="1"/>
  <c r="AB61" i="1"/>
  <c r="AB60" i="1"/>
  <c r="AB56" i="1"/>
  <c r="AB55" i="1"/>
  <c r="AB52" i="1"/>
  <c r="AB51" i="1"/>
  <c r="AB50" i="1"/>
  <c r="AB31" i="1"/>
  <c r="AB30" i="1"/>
  <c r="AB29" i="1"/>
  <c r="AB27" i="1"/>
  <c r="AB26" i="1"/>
  <c r="AB23" i="1"/>
  <c r="AB22" i="1"/>
  <c r="AB19" i="1"/>
  <c r="AB18" i="1"/>
  <c r="AG15" i="1"/>
  <c r="AB15" i="1"/>
  <c r="AB10" i="1"/>
  <c r="AB6" i="1"/>
  <c r="G5" i="1"/>
  <c r="C4" i="1"/>
  <c r="AB117" i="1" l="1"/>
  <c r="J120" i="1"/>
  <c r="L120" i="1"/>
  <c r="K120" i="1"/>
  <c r="N119" i="1"/>
  <c r="M120" i="1"/>
  <c r="G136" i="1"/>
  <c r="AB135" i="1"/>
  <c r="AB136" i="1" s="1"/>
  <c r="G120" i="1"/>
  <c r="G138" i="1"/>
  <c r="G122" i="1"/>
  <c r="H5" i="1"/>
  <c r="H120" i="1"/>
  <c r="I120" i="1"/>
  <c r="N120" i="1" l="1"/>
  <c r="O119" i="1"/>
  <c r="H122" i="1"/>
  <c r="H123" i="1" s="1"/>
  <c r="H138" i="1"/>
  <c r="I5" i="1"/>
  <c r="G124" i="1"/>
  <c r="G126" i="1"/>
  <c r="G130" i="1"/>
  <c r="G125" i="1"/>
  <c r="G129" i="1"/>
  <c r="G128" i="1"/>
  <c r="G131" i="1"/>
  <c r="G123" i="1"/>
  <c r="G127" i="1"/>
  <c r="G143" i="1"/>
  <c r="G140" i="1"/>
  <c r="G145" i="1"/>
  <c r="G141" i="1"/>
  <c r="G139" i="1"/>
  <c r="G142" i="1"/>
  <c r="G144" i="1"/>
  <c r="P119" i="1" l="1"/>
  <c r="O120" i="1"/>
  <c r="G132" i="1"/>
  <c r="G146" i="1"/>
  <c r="I122" i="1"/>
  <c r="I125" i="1" s="1"/>
  <c r="I138" i="1"/>
  <c r="J5" i="1"/>
  <c r="H144" i="1"/>
  <c r="H141" i="1"/>
  <c r="H143" i="1"/>
  <c r="H140" i="1"/>
  <c r="H145" i="1"/>
  <c r="H139" i="1"/>
  <c r="H142" i="1"/>
  <c r="H131" i="1"/>
  <c r="H128" i="1"/>
  <c r="H125" i="1"/>
  <c r="H124" i="1"/>
  <c r="H127" i="1"/>
  <c r="H126" i="1"/>
  <c r="H130" i="1"/>
  <c r="H129" i="1"/>
  <c r="H146" i="1" l="1"/>
  <c r="H132" i="1"/>
  <c r="Q119" i="1"/>
  <c r="P120" i="1"/>
  <c r="J138" i="1"/>
  <c r="K5" i="1"/>
  <c r="J122" i="1"/>
  <c r="I145" i="1"/>
  <c r="I142" i="1"/>
  <c r="I139" i="1"/>
  <c r="I144" i="1"/>
  <c r="I141" i="1"/>
  <c r="I140" i="1"/>
  <c r="I143" i="1"/>
  <c r="G155" i="1"/>
  <c r="G153" i="1"/>
  <c r="I131" i="1"/>
  <c r="I128" i="1"/>
  <c r="I123" i="1"/>
  <c r="I130" i="1"/>
  <c r="I126" i="1"/>
  <c r="I129" i="1"/>
  <c r="I124" i="1"/>
  <c r="I127" i="1"/>
  <c r="I146" i="1" l="1"/>
  <c r="H155" i="1"/>
  <c r="H153" i="1"/>
  <c r="J131" i="1"/>
  <c r="J128" i="1"/>
  <c r="J125" i="1"/>
  <c r="J123" i="1"/>
  <c r="J130" i="1"/>
  <c r="J127" i="1"/>
  <c r="J129" i="1"/>
  <c r="J126" i="1"/>
  <c r="J124" i="1"/>
  <c r="K138" i="1"/>
  <c r="L5" i="1"/>
  <c r="K122" i="1"/>
  <c r="I132" i="1"/>
  <c r="J144" i="1"/>
  <c r="J141" i="1"/>
  <c r="J145" i="1"/>
  <c r="J142" i="1"/>
  <c r="J140" i="1"/>
  <c r="J139" i="1"/>
  <c r="J143" i="1"/>
  <c r="R119" i="1"/>
  <c r="Q120" i="1"/>
  <c r="I155" i="1" l="1"/>
  <c r="I153" i="1"/>
  <c r="R120" i="1"/>
  <c r="S119" i="1"/>
  <c r="K127" i="1"/>
  <c r="K131" i="1"/>
  <c r="K129" i="1"/>
  <c r="K125" i="1"/>
  <c r="K124" i="1"/>
  <c r="K128" i="1"/>
  <c r="K123" i="1"/>
  <c r="K126" i="1"/>
  <c r="K130" i="1"/>
  <c r="K144" i="1"/>
  <c r="K141" i="1"/>
  <c r="K139" i="1"/>
  <c r="K142" i="1"/>
  <c r="K140" i="1"/>
  <c r="K143" i="1"/>
  <c r="K145" i="1"/>
  <c r="M5" i="1"/>
  <c r="L138" i="1"/>
  <c r="L122" i="1"/>
  <c r="J146" i="1"/>
  <c r="J132" i="1"/>
  <c r="K146" i="1" l="1"/>
  <c r="T119" i="1"/>
  <c r="S120" i="1"/>
  <c r="J155" i="1"/>
  <c r="J153" i="1"/>
  <c r="L145" i="1"/>
  <c r="L142" i="1"/>
  <c r="L139" i="1"/>
  <c r="L144" i="1"/>
  <c r="L141" i="1"/>
  <c r="L140" i="1"/>
  <c r="L143" i="1"/>
  <c r="L129" i="1"/>
  <c r="L126" i="1"/>
  <c r="L123" i="1"/>
  <c r="L131" i="1"/>
  <c r="L125" i="1"/>
  <c r="L124" i="1"/>
  <c r="L128" i="1"/>
  <c r="L127" i="1"/>
  <c r="L130" i="1"/>
  <c r="M122" i="1"/>
  <c r="M138" i="1"/>
  <c r="N5" i="1"/>
  <c r="K132" i="1"/>
  <c r="L132" i="1" l="1"/>
  <c r="L146" i="1"/>
  <c r="K155" i="1"/>
  <c r="K153" i="1"/>
  <c r="U119" i="1"/>
  <c r="T120" i="1"/>
  <c r="N122" i="1"/>
  <c r="O5" i="1"/>
  <c r="N138" i="1"/>
  <c r="M129" i="1"/>
  <c r="M126" i="1"/>
  <c r="M123" i="1"/>
  <c r="M130" i="1"/>
  <c r="M125" i="1"/>
  <c r="M124" i="1"/>
  <c r="M128" i="1"/>
  <c r="M127" i="1"/>
  <c r="M131" i="1"/>
  <c r="M143" i="1"/>
  <c r="M140" i="1"/>
  <c r="M145" i="1"/>
  <c r="M139" i="1"/>
  <c r="M142" i="1"/>
  <c r="M141" i="1"/>
  <c r="M144" i="1"/>
  <c r="P5" i="1" l="1"/>
  <c r="O122" i="1"/>
  <c r="O138" i="1"/>
  <c r="N139" i="1"/>
  <c r="N145" i="1"/>
  <c r="N142" i="1"/>
  <c r="N140" i="1"/>
  <c r="N143" i="1"/>
  <c r="N141" i="1"/>
  <c r="N144" i="1"/>
  <c r="N129" i="1"/>
  <c r="N126" i="1"/>
  <c r="N123" i="1"/>
  <c r="N130" i="1"/>
  <c r="N124" i="1"/>
  <c r="N128" i="1"/>
  <c r="N127" i="1"/>
  <c r="N131" i="1"/>
  <c r="N125" i="1"/>
  <c r="V119" i="1"/>
  <c r="U120" i="1"/>
  <c r="M146" i="1"/>
  <c r="M132" i="1"/>
  <c r="L155" i="1"/>
  <c r="L153" i="1"/>
  <c r="N146" i="1" l="1"/>
  <c r="W119" i="1"/>
  <c r="V120" i="1"/>
  <c r="O145" i="1"/>
  <c r="O142" i="1"/>
  <c r="O139" i="1"/>
  <c r="O143" i="1"/>
  <c r="O141" i="1"/>
  <c r="O144" i="1"/>
  <c r="O140" i="1"/>
  <c r="O126" i="1"/>
  <c r="O124" i="1"/>
  <c r="O128" i="1"/>
  <c r="O127" i="1"/>
  <c r="O129" i="1"/>
  <c r="O131" i="1"/>
  <c r="O123" i="1"/>
  <c r="O130" i="1"/>
  <c r="O125" i="1"/>
  <c r="M155" i="1"/>
  <c r="M153" i="1"/>
  <c r="N132" i="1"/>
  <c r="P138" i="1"/>
  <c r="Q5" i="1"/>
  <c r="P122" i="1"/>
  <c r="O146" i="1" l="1"/>
  <c r="P143" i="1"/>
  <c r="P140" i="1"/>
  <c r="P145" i="1"/>
  <c r="P142" i="1"/>
  <c r="P139" i="1"/>
  <c r="P144" i="1"/>
  <c r="P141" i="1"/>
  <c r="N155" i="1"/>
  <c r="N153" i="1"/>
  <c r="O132" i="1"/>
  <c r="X119" i="1"/>
  <c r="W120" i="1"/>
  <c r="P127" i="1"/>
  <c r="P130" i="1"/>
  <c r="P124" i="1"/>
  <c r="P126" i="1"/>
  <c r="P129" i="1"/>
  <c r="P128" i="1"/>
  <c r="P131" i="1"/>
  <c r="P123" i="1"/>
  <c r="P125" i="1"/>
  <c r="Q138" i="1"/>
  <c r="R5" i="1"/>
  <c r="Q122" i="1"/>
  <c r="P146" i="1" l="1"/>
  <c r="Q144" i="1"/>
  <c r="Q141" i="1"/>
  <c r="Q143" i="1"/>
  <c r="Q142" i="1"/>
  <c r="Q140" i="1"/>
  <c r="Q139" i="1"/>
  <c r="Q145" i="1"/>
  <c r="O155" i="1"/>
  <c r="O153" i="1"/>
  <c r="P132" i="1"/>
  <c r="Q130" i="1"/>
  <c r="Q127" i="1"/>
  <c r="Q124" i="1"/>
  <c r="Q125" i="1"/>
  <c r="Q131" i="1"/>
  <c r="Q123" i="1"/>
  <c r="Q126" i="1"/>
  <c r="Q129" i="1"/>
  <c r="Q128" i="1"/>
  <c r="R138" i="1"/>
  <c r="S5" i="1"/>
  <c r="R122" i="1"/>
  <c r="X120" i="1"/>
  <c r="Y119" i="1"/>
  <c r="Y120" i="1" s="1"/>
  <c r="AB120" i="1" l="1"/>
  <c r="Q132" i="1"/>
  <c r="Q153" i="1" s="1"/>
  <c r="Q146" i="1"/>
  <c r="R130" i="1"/>
  <c r="R127" i="1"/>
  <c r="R124" i="1"/>
  <c r="R125" i="1"/>
  <c r="R129" i="1"/>
  <c r="R131" i="1"/>
  <c r="R123" i="1"/>
  <c r="R128" i="1"/>
  <c r="R126" i="1"/>
  <c r="P155" i="1"/>
  <c r="P153" i="1"/>
  <c r="S138" i="1"/>
  <c r="S122" i="1"/>
  <c r="T5" i="1"/>
  <c r="R143" i="1"/>
  <c r="R140" i="1"/>
  <c r="R139" i="1"/>
  <c r="R144" i="1"/>
  <c r="R145" i="1"/>
  <c r="R142" i="1"/>
  <c r="R141" i="1"/>
  <c r="Q155" i="1" l="1"/>
  <c r="R132" i="1"/>
  <c r="T122" i="1"/>
  <c r="T138" i="1"/>
  <c r="U5" i="1"/>
  <c r="R146" i="1"/>
  <c r="S129" i="1"/>
  <c r="S131" i="1"/>
  <c r="S123" i="1"/>
  <c r="S124" i="1"/>
  <c r="S127" i="1"/>
  <c r="S126" i="1"/>
  <c r="S130" i="1"/>
  <c r="S125" i="1"/>
  <c r="S128" i="1"/>
  <c r="S143" i="1"/>
  <c r="S140" i="1"/>
  <c r="S141" i="1"/>
  <c r="S144" i="1"/>
  <c r="S145" i="1"/>
  <c r="S139" i="1"/>
  <c r="S142" i="1"/>
  <c r="S132" i="1" l="1"/>
  <c r="S146" i="1"/>
  <c r="U122" i="1"/>
  <c r="V5" i="1"/>
  <c r="U138" i="1"/>
  <c r="T144" i="1"/>
  <c r="T141" i="1"/>
  <c r="T143" i="1"/>
  <c r="T140" i="1"/>
  <c r="T139" i="1"/>
  <c r="T145" i="1"/>
  <c r="T142" i="1"/>
  <c r="T131" i="1"/>
  <c r="T128" i="1"/>
  <c r="T125" i="1"/>
  <c r="T124" i="1"/>
  <c r="T123" i="1"/>
  <c r="T127" i="1"/>
  <c r="T126" i="1"/>
  <c r="T130" i="1"/>
  <c r="T129" i="1"/>
  <c r="R155" i="1"/>
  <c r="R153" i="1"/>
  <c r="T146" i="1" l="1"/>
  <c r="T132" i="1"/>
  <c r="U145" i="1"/>
  <c r="U142" i="1"/>
  <c r="U139" i="1"/>
  <c r="U144" i="1"/>
  <c r="U143" i="1"/>
  <c r="U141" i="1"/>
  <c r="U140" i="1"/>
  <c r="V138" i="1"/>
  <c r="W5" i="1"/>
  <c r="V122" i="1"/>
  <c r="U131" i="1"/>
  <c r="U128" i="1"/>
  <c r="U125" i="1"/>
  <c r="U127" i="1"/>
  <c r="U126" i="1"/>
  <c r="U130" i="1"/>
  <c r="U129" i="1"/>
  <c r="U124" i="1"/>
  <c r="U123" i="1"/>
  <c r="S155" i="1"/>
  <c r="S153" i="1"/>
  <c r="V131" i="1" l="1"/>
  <c r="V128" i="1"/>
  <c r="V125" i="1"/>
  <c r="V124" i="1"/>
  <c r="V126" i="1"/>
  <c r="V127" i="1"/>
  <c r="V130" i="1"/>
  <c r="V129" i="1"/>
  <c r="V123" i="1"/>
  <c r="W138" i="1"/>
  <c r="X5" i="1"/>
  <c r="W122" i="1"/>
  <c r="U132" i="1"/>
  <c r="V144" i="1"/>
  <c r="V141" i="1"/>
  <c r="V139" i="1"/>
  <c r="V142" i="1"/>
  <c r="V140" i="1"/>
  <c r="V145" i="1"/>
  <c r="V143" i="1"/>
  <c r="U146" i="1"/>
  <c r="T155" i="1"/>
  <c r="T153" i="1"/>
  <c r="V132" i="1" l="1"/>
  <c r="V153" i="1" s="1"/>
  <c r="X122" i="1"/>
  <c r="X138" i="1"/>
  <c r="Y5" i="1"/>
  <c r="W144" i="1"/>
  <c r="W141" i="1"/>
  <c r="W142" i="1"/>
  <c r="W140" i="1"/>
  <c r="W145" i="1"/>
  <c r="W139" i="1"/>
  <c r="W143" i="1"/>
  <c r="V146" i="1"/>
  <c r="U155" i="1"/>
  <c r="U153" i="1"/>
  <c r="W124" i="1"/>
  <c r="W128" i="1"/>
  <c r="W126" i="1"/>
  <c r="W130" i="1"/>
  <c r="W129" i="1"/>
  <c r="W125" i="1"/>
  <c r="W123" i="1"/>
  <c r="W127" i="1"/>
  <c r="W131" i="1"/>
  <c r="V155" i="1" l="1"/>
  <c r="W132" i="1"/>
  <c r="W155" i="1" s="1"/>
  <c r="W146" i="1"/>
  <c r="Y122" i="1"/>
  <c r="Y138" i="1"/>
  <c r="X145" i="1"/>
  <c r="X142" i="1"/>
  <c r="X139" i="1"/>
  <c r="X144" i="1"/>
  <c r="X141" i="1"/>
  <c r="X143" i="1"/>
  <c r="X140" i="1"/>
  <c r="X129" i="1"/>
  <c r="X126" i="1"/>
  <c r="X123" i="1"/>
  <c r="X128" i="1"/>
  <c r="X131" i="1"/>
  <c r="X130" i="1"/>
  <c r="X125" i="1"/>
  <c r="X124" i="1"/>
  <c r="X127" i="1"/>
  <c r="W153" i="1" l="1"/>
  <c r="X146" i="1"/>
  <c r="Y143" i="1"/>
  <c r="AB143" i="1" s="1"/>
  <c r="Y140" i="1"/>
  <c r="AB140" i="1" s="1"/>
  <c r="Y145" i="1"/>
  <c r="AB145" i="1" s="1"/>
  <c r="Y141" i="1"/>
  <c r="AB141" i="1" s="1"/>
  <c r="Y144" i="1"/>
  <c r="AB144" i="1" s="1"/>
  <c r="Y139" i="1"/>
  <c r="Y142" i="1"/>
  <c r="AB142" i="1" s="1"/>
  <c r="Y129" i="1"/>
  <c r="AB129" i="1" s="1"/>
  <c r="Y126" i="1"/>
  <c r="AB126" i="1" s="1"/>
  <c r="Y123" i="1"/>
  <c r="AB123" i="1" s="1"/>
  <c r="Y127" i="1"/>
  <c r="AB127" i="1" s="1"/>
  <c r="Y130" i="1"/>
  <c r="AB130" i="1" s="1"/>
  <c r="Y125" i="1"/>
  <c r="AB125" i="1" s="1"/>
  <c r="Y124" i="1"/>
  <c r="AB124" i="1" s="1"/>
  <c r="Y128" i="1"/>
  <c r="AB128" i="1" s="1"/>
  <c r="Y131" i="1"/>
  <c r="AB131" i="1" s="1"/>
  <c r="X132" i="1"/>
  <c r="Y132" i="1" l="1"/>
  <c r="AB132" i="1"/>
  <c r="Y146" i="1"/>
  <c r="AB139" i="1"/>
  <c r="AB146" i="1" s="1"/>
  <c r="X155" i="1"/>
  <c r="X153" i="1"/>
  <c r="AB155" i="1" l="1"/>
  <c r="AG31" i="1" s="1"/>
  <c r="AB153" i="1"/>
  <c r="Y155" i="1"/>
  <c r="Y153" i="1"/>
</calcChain>
</file>

<file path=xl/sharedStrings.xml><?xml version="1.0" encoding="utf-8"?>
<sst xmlns="http://schemas.openxmlformats.org/spreadsheetml/2006/main" count="420" uniqueCount="138">
  <si>
    <t>Capital Improvement Plan &amp; Funding Uses</t>
  </si>
  <si>
    <t>Instructions:</t>
  </si>
  <si>
    <t>Projects</t>
  </si>
  <si>
    <t>Purpose/Dept.</t>
  </si>
  <si>
    <t>Plan Issue</t>
  </si>
  <si>
    <t>Funding</t>
  </si>
  <si>
    <t>Totals</t>
  </si>
  <si>
    <t>Decide on Purpose. For example a Street Project may be funded by Water, Sewer, and Levy</t>
  </si>
  <si>
    <t>Brush Truck Puchase</t>
  </si>
  <si>
    <t>Fire</t>
  </si>
  <si>
    <t>G.O. Debt</t>
  </si>
  <si>
    <t>Decide on Funding. Select funding in each project line item</t>
  </si>
  <si>
    <t>Computer Aids</t>
  </si>
  <si>
    <t>Engine 68 (2005)</t>
  </si>
  <si>
    <t>GO Promissory Notes</t>
  </si>
  <si>
    <t>Ladder 73 (2001)</t>
  </si>
  <si>
    <t>Tender 95 1987/1998</t>
  </si>
  <si>
    <t>Ambulance</t>
  </si>
  <si>
    <t>Funds on Hand</t>
  </si>
  <si>
    <t>Station Maintenance-Parking Lot</t>
  </si>
  <si>
    <t>State Aid - GTA</t>
  </si>
  <si>
    <t>Power Stair Chair</t>
  </si>
  <si>
    <t>Not using Inflation</t>
  </si>
  <si>
    <t>Radios</t>
  </si>
  <si>
    <t>Commercial Vehicle Replacement</t>
  </si>
  <si>
    <t>Lifepack</t>
  </si>
  <si>
    <t>Training Center Upgrade</t>
  </si>
  <si>
    <t>Floors</t>
  </si>
  <si>
    <t>Check if Tab is good to go below:</t>
  </si>
  <si>
    <t>Overhead Doors</t>
  </si>
  <si>
    <t>Decide on Plan Issue. For example a group of projects may be funded by the first issue in your plan GO Bonds.</t>
  </si>
  <si>
    <t>WiFi and Equipment (WiFi installed 2017)</t>
  </si>
  <si>
    <t>Library</t>
  </si>
  <si>
    <t>Outdoor Sign Software</t>
  </si>
  <si>
    <t>Parking Lot Maintenance</t>
  </si>
  <si>
    <t>Replace Community Room Metal Door</t>
  </si>
  <si>
    <t>Security System</t>
  </si>
  <si>
    <t>Server (last replaced 2022)</t>
  </si>
  <si>
    <t>Flat Roof Replacement (last done 2015)</t>
  </si>
  <si>
    <t>Painting Inside Building</t>
  </si>
  <si>
    <t>Recommendation:</t>
  </si>
  <si>
    <t>Move computer aid to GF to help through levy limit problem years.</t>
  </si>
  <si>
    <t>Furnace</t>
  </si>
  <si>
    <t>Move GTA aid to GF to help through levy limit problem years.</t>
  </si>
  <si>
    <t>Computers</t>
  </si>
  <si>
    <t>Using Inflation</t>
  </si>
  <si>
    <t>Field Lazer S100 Field Liner</t>
  </si>
  <si>
    <t>Parks</t>
  </si>
  <si>
    <t>Skalitzky Field Sound System</t>
  </si>
  <si>
    <t>Upper Pavillion Ceiling</t>
  </si>
  <si>
    <t>Lower Pavilion Services Counter</t>
  </si>
  <si>
    <t>Lower Pavilion Reno-Finish</t>
  </si>
  <si>
    <t>Carousel Fence</t>
  </si>
  <si>
    <t>Painting Outer Buildings</t>
  </si>
  <si>
    <t>Sidewalk Replacement</t>
  </si>
  <si>
    <t>New Coolers</t>
  </si>
  <si>
    <t>Carousel Maintenance</t>
  </si>
  <si>
    <t>Upper Pavilion Walls/Closet</t>
  </si>
  <si>
    <t>Lower Pavilion Ceiling</t>
  </si>
  <si>
    <t>Outer Building Siding</t>
  </si>
  <si>
    <t>Carousel Painting</t>
  </si>
  <si>
    <t>Basketball/Pickleball Court Renovation</t>
  </si>
  <si>
    <t>Disc Golf Course Update</t>
  </si>
  <si>
    <t>Bingo Hall Bathrooms</t>
  </si>
  <si>
    <t>Lower Parking Lot Repaving</t>
  </si>
  <si>
    <t>Pavilion New Siding</t>
  </si>
  <si>
    <t>Gator B</t>
  </si>
  <si>
    <t>Stadium Steps/Seating</t>
  </si>
  <si>
    <t>Firemens Park Lower Parking Lot</t>
  </si>
  <si>
    <t>Field A-3rd Base Fence</t>
  </si>
  <si>
    <t>Carousel Roof</t>
  </si>
  <si>
    <t>Upper Pavilion Floor Repair</t>
  </si>
  <si>
    <t>Kitchen Renovation</t>
  </si>
  <si>
    <t>Taser</t>
  </si>
  <si>
    <t>Police</t>
  </si>
  <si>
    <t>Squad Radar</t>
  </si>
  <si>
    <t>Squad Computers/Mobile Data</t>
  </si>
  <si>
    <t>In Squad WiFi Internet</t>
  </si>
  <si>
    <t>Body Wearable Camera</t>
  </si>
  <si>
    <t>Squad Car</t>
  </si>
  <si>
    <t>Chevy Pick Up Truck</t>
  </si>
  <si>
    <t>Public Works</t>
  </si>
  <si>
    <t>Dump Freightlinter Truck #5</t>
  </si>
  <si>
    <t>Dump Freightlinter Truck #7</t>
  </si>
  <si>
    <t>Scag- Cheeta Mower</t>
  </si>
  <si>
    <t>John Deere End Loader Tractor</t>
  </si>
  <si>
    <t>John Deere 2555 Tractor</t>
  </si>
  <si>
    <t>Elgin Street Sweeper</t>
  </si>
  <si>
    <t>Tandem Axle Utility Trailer</t>
  </si>
  <si>
    <t>Roller Wacker Unit</t>
  </si>
  <si>
    <t>DPW Yard Chain Fence</t>
  </si>
  <si>
    <t>Scag Mower/Turf Tiger</t>
  </si>
  <si>
    <t>Lum/Henry Sidewalk Project</t>
  </si>
  <si>
    <t>DPW Parking Lot/Gutters</t>
  </si>
  <si>
    <t>203 E Madison Street - Phase 3</t>
  </si>
  <si>
    <t>ARPA Funds</t>
  </si>
  <si>
    <t>Hendricks Street Reconstruction</t>
  </si>
  <si>
    <t>State Aid- LRIP</t>
  </si>
  <si>
    <t>Wheel Tax</t>
  </si>
  <si>
    <t>Indian Hills Drive Mill and Overlay</t>
  </si>
  <si>
    <t>Crack Fill/Chip Seal</t>
  </si>
  <si>
    <t>Chipper Truck</t>
  </si>
  <si>
    <r>
      <rPr>
        <sz val="10"/>
        <color rgb="FF000000"/>
        <rFont val="Arial"/>
        <family val="2"/>
      </rPr>
      <t xml:space="preserve">Hickory-Maple   </t>
    </r>
    <r>
      <rPr>
        <b/>
        <u/>
        <sz val="10"/>
        <color rgb="FF000000"/>
        <rFont val="Arial"/>
        <family val="2"/>
      </rPr>
      <t>$194,623</t>
    </r>
  </si>
  <si>
    <t>Hickory-Maple</t>
  </si>
  <si>
    <r>
      <rPr>
        <sz val="10"/>
        <color rgb="FF000000"/>
        <rFont val="Arial"/>
        <family val="2"/>
      </rPr>
      <t xml:space="preserve">State Highway 89   </t>
    </r>
    <r>
      <rPr>
        <b/>
        <u/>
        <sz val="10"/>
        <color rgb="FF000000"/>
        <rFont val="Arial"/>
        <family val="2"/>
      </rPr>
      <t>$605,059</t>
    </r>
  </si>
  <si>
    <t>State Highway 89</t>
  </si>
  <si>
    <r>
      <rPr>
        <sz val="10"/>
        <color rgb="FF000000"/>
        <rFont val="Arial"/>
        <family val="2"/>
      </rPr>
      <t xml:space="preserve">Maple  </t>
    </r>
    <r>
      <rPr>
        <b/>
        <u/>
        <sz val="10"/>
        <color rgb="FF000000"/>
        <rFont val="Arial"/>
        <family val="2"/>
      </rPr>
      <t>$419,430</t>
    </r>
    <r>
      <rPr>
        <sz val="10"/>
        <color rgb="FF000000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* Need to Hwy 19</t>
    </r>
  </si>
  <si>
    <t>Maple</t>
  </si>
  <si>
    <r>
      <rPr>
        <sz val="10"/>
        <color rgb="FF000000"/>
        <rFont val="Arial"/>
        <family val="2"/>
      </rPr>
      <t xml:space="preserve">Van Buren (S)-Fulll Length </t>
    </r>
    <r>
      <rPr>
        <b/>
        <sz val="10"/>
        <color rgb="FF000000"/>
        <rFont val="Arial"/>
        <family val="2"/>
      </rPr>
      <t>$1,312,795</t>
    </r>
  </si>
  <si>
    <t>Van Buren (S) - Milw Ave to Dead End</t>
  </si>
  <si>
    <t>Van Buren (N)- to Harrison St</t>
  </si>
  <si>
    <r>
      <rPr>
        <sz val="10"/>
        <color rgb="FF000000"/>
        <rFont val="Arial"/>
        <family val="2"/>
      </rPr>
      <t xml:space="preserve">Hwy 19 (Kwik Trip to Main St)  </t>
    </r>
    <r>
      <rPr>
        <b/>
        <u/>
        <sz val="10"/>
        <color rgb="FF000000"/>
        <rFont val="Arial"/>
        <family val="2"/>
      </rPr>
      <t>$1,817,200</t>
    </r>
  </si>
  <si>
    <t>Hwy 19 (Kwik Trip to Main St)</t>
  </si>
  <si>
    <t>Actual CIP Costs</t>
  </si>
  <si>
    <t>Percent Inflation</t>
  </si>
  <si>
    <t>Inflated Project Costs</t>
  </si>
  <si>
    <t>Sources of Funding</t>
  </si>
  <si>
    <t>Tax Levy</t>
  </si>
  <si>
    <t>County Highway Aid Fund</t>
  </si>
  <si>
    <t>Total</t>
  </si>
  <si>
    <t>Debt Obligations</t>
  </si>
  <si>
    <t>GO Debt by Department</t>
  </si>
  <si>
    <t>City Hall</t>
  </si>
  <si>
    <t>Notes: N Van Buren $678,392 total and S Van Buren $956,795 total</t>
  </si>
  <si>
    <t xml:space="preserve"> </t>
  </si>
  <si>
    <t>Check If:</t>
  </si>
  <si>
    <t>Not Using Inflation</t>
  </si>
  <si>
    <t xml:space="preserve">Parks not updated </t>
  </si>
  <si>
    <t>Streets</t>
  </si>
  <si>
    <t>Van Buren (N)-Madison St/DeadEnd M&amp;O</t>
  </si>
  <si>
    <t>Park Maintenance</t>
  </si>
  <si>
    <t xml:space="preserve">SCBA </t>
  </si>
  <si>
    <t>SCBA-TANKS ONLY</t>
  </si>
  <si>
    <t>Morrison Soccer Street</t>
  </si>
  <si>
    <t>Park Pedestrian Bridge</t>
  </si>
  <si>
    <t>2025 $787,987</t>
  </si>
  <si>
    <r>
      <t>Hendricks Street Recon</t>
    </r>
    <r>
      <rPr>
        <b/>
        <i/>
        <sz val="10"/>
        <rFont val="Arial"/>
        <family val="2"/>
      </rPr>
      <t xml:space="preserve"> $1,512,617</t>
    </r>
  </si>
  <si>
    <t>2026 $211,820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</si>
</sst>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20"/>
      <color rgb="FF399799"/>
      <name val="Arial"/>
      <family val="2"/>
    </font>
    <font>
      <b/>
      <sz val="20"/>
      <color rgb="FFFF6A13"/>
      <name val="Arial"/>
      <family val="2"/>
    </font>
    <font>
      <b/>
      <sz val="12"/>
      <name val="Arial"/>
      <family val="2"/>
    </font>
    <font>
      <sz val="14"/>
      <name val="Monotype Corsiva"/>
      <family val="4"/>
    </font>
    <font>
      <b/>
      <sz val="14"/>
      <name val="Gotham Book"/>
      <family val="3"/>
    </font>
    <font>
      <b/>
      <sz val="14"/>
      <name val="Monotype Corsiva"/>
      <family val="4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u/>
      <sz val="12"/>
      <name val="Arial"/>
      <family val="2"/>
    </font>
    <font>
      <i/>
      <sz val="10"/>
      <color theme="1"/>
      <name val="Arial"/>
      <family val="2"/>
    </font>
    <font>
      <sz val="8"/>
      <name val="Arial"/>
      <family val="2"/>
    </font>
    <font>
      <b/>
      <i/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A7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ED9E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0" fontId="8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2"/>
    <xf numFmtId="0" fontId="3" fillId="2" borderId="1" xfId="2" applyFont="1" applyFill="1" applyBorder="1"/>
    <xf numFmtId="0" fontId="3" fillId="2" borderId="2" xfId="2" applyFont="1" applyFill="1" applyBorder="1"/>
    <xf numFmtId="14" fontId="4" fillId="2" borderId="2" xfId="2" applyNumberFormat="1" applyFont="1" applyFill="1" applyBorder="1"/>
    <xf numFmtId="14" fontId="3" fillId="2" borderId="2" xfId="2" applyNumberFormat="1" applyFont="1" applyFill="1" applyBorder="1"/>
    <xf numFmtId="0" fontId="3" fillId="2" borderId="3" xfId="2" applyFont="1" applyFill="1" applyBorder="1"/>
    <xf numFmtId="0" fontId="3" fillId="0" borderId="0" xfId="2" applyFont="1"/>
    <xf numFmtId="0" fontId="2" fillId="2" borderId="4" xfId="2" applyFill="1" applyBorder="1"/>
    <xf numFmtId="0" fontId="6" fillId="2" borderId="0" xfId="3" applyFont="1" applyFill="1"/>
    <xf numFmtId="0" fontId="7" fillId="2" borderId="0" xfId="2" applyFont="1" applyFill="1"/>
    <xf numFmtId="0" fontId="2" fillId="2" borderId="0" xfId="2" applyFill="1"/>
    <xf numFmtId="0" fontId="2" fillId="2" borderId="5" xfId="2" applyFill="1" applyBorder="1"/>
    <xf numFmtId="0" fontId="9" fillId="2" borderId="0" xfId="4" applyFont="1" applyFill="1"/>
    <xf numFmtId="0" fontId="10" fillId="2" borderId="0" xfId="4" applyFont="1" applyFill="1"/>
    <xf numFmtId="0" fontId="11" fillId="0" borderId="0" xfId="2" applyFont="1"/>
    <xf numFmtId="0" fontId="7" fillId="0" borderId="0" xfId="2" applyFont="1"/>
    <xf numFmtId="0" fontId="12" fillId="2" borderId="4" xfId="2" applyFont="1" applyFill="1" applyBorder="1"/>
    <xf numFmtId="0" fontId="13" fillId="3" borderId="6" xfId="2" applyFont="1" applyFill="1" applyBorder="1" applyAlignment="1">
      <alignment horizontal="center"/>
    </xf>
    <xf numFmtId="0" fontId="12" fillId="2" borderId="5" xfId="2" applyFont="1" applyFill="1" applyBorder="1"/>
    <xf numFmtId="0" fontId="12" fillId="0" borderId="0" xfId="2" applyFont="1"/>
    <xf numFmtId="0" fontId="2" fillId="4" borderId="6" xfId="2" applyFill="1" applyBorder="1"/>
    <xf numFmtId="0" fontId="2" fillId="4" borderId="6" xfId="2" applyFill="1" applyBorder="1" applyAlignment="1">
      <alignment horizontal="center"/>
    </xf>
    <xf numFmtId="38" fontId="2" fillId="4" borderId="6" xfId="2" applyNumberFormat="1" applyFill="1" applyBorder="1"/>
    <xf numFmtId="38" fontId="14" fillId="3" borderId="6" xfId="2" applyNumberFormat="1" applyFont="1" applyFill="1" applyBorder="1"/>
    <xf numFmtId="0" fontId="12" fillId="5" borderId="0" xfId="2" applyFont="1" applyFill="1"/>
    <xf numFmtId="0" fontId="2" fillId="5" borderId="0" xfId="2" applyFill="1"/>
    <xf numFmtId="3" fontId="2" fillId="2" borderId="5" xfId="2" applyNumberFormat="1" applyFill="1" applyBorder="1"/>
    <xf numFmtId="38" fontId="2" fillId="4" borderId="7" xfId="2" applyNumberFormat="1" applyFill="1" applyBorder="1"/>
    <xf numFmtId="38" fontId="2" fillId="4" borderId="8" xfId="2" applyNumberFormat="1" applyFill="1" applyBorder="1"/>
    <xf numFmtId="0" fontId="2" fillId="4" borderId="7" xfId="2" applyFill="1" applyBorder="1"/>
    <xf numFmtId="0" fontId="15" fillId="3" borderId="7" xfId="2" applyFont="1" applyFill="1" applyBorder="1"/>
    <xf numFmtId="0" fontId="15" fillId="3" borderId="8" xfId="2" applyFont="1" applyFill="1" applyBorder="1"/>
    <xf numFmtId="3" fontId="15" fillId="3" borderId="8" xfId="2" applyNumberFormat="1" applyFont="1" applyFill="1" applyBorder="1"/>
    <xf numFmtId="0" fontId="12" fillId="2" borderId="0" xfId="2" applyFont="1" applyFill="1"/>
    <xf numFmtId="3" fontId="12" fillId="2" borderId="0" xfId="2" applyNumberFormat="1" applyFont="1" applyFill="1"/>
    <xf numFmtId="9" fontId="12" fillId="2" borderId="0" xfId="5" applyFont="1" applyFill="1" applyBorder="1"/>
    <xf numFmtId="165" fontId="15" fillId="3" borderId="9" xfId="6" applyNumberFormat="1" applyFont="1" applyFill="1" applyBorder="1" applyAlignment="1">
      <alignment vertical="center" wrapText="1"/>
    </xf>
    <xf numFmtId="165" fontId="15" fillId="3" borderId="8" xfId="6" applyNumberFormat="1" applyFont="1" applyFill="1" applyBorder="1" applyAlignment="1">
      <alignment vertical="center" wrapText="1"/>
    </xf>
    <xf numFmtId="165" fontId="16" fillId="3" borderId="10" xfId="6" applyNumberFormat="1" applyFont="1" applyFill="1" applyBorder="1" applyAlignment="1">
      <alignment vertical="top" wrapText="1"/>
    </xf>
    <xf numFmtId="165" fontId="2" fillId="4" borderId="7" xfId="6" applyNumberFormat="1" applyFont="1" applyFill="1" applyBorder="1" applyAlignment="1">
      <alignment horizontal="left" vertical="top" wrapText="1" indent="1"/>
    </xf>
    <xf numFmtId="165" fontId="2" fillId="4" borderId="8" xfId="6" applyNumberFormat="1" applyFont="1" applyFill="1" applyBorder="1" applyAlignment="1">
      <alignment horizontal="left" vertical="top" wrapText="1" indent="1"/>
    </xf>
    <xf numFmtId="38" fontId="2" fillId="4" borderId="11" xfId="2" applyNumberFormat="1" applyFill="1" applyBorder="1"/>
    <xf numFmtId="165" fontId="2" fillId="0" borderId="0" xfId="6" applyNumberFormat="1" applyFont="1" applyFill="1" applyBorder="1" applyAlignment="1">
      <alignment horizontal="left" vertical="top" indent="1"/>
    </xf>
    <xf numFmtId="165" fontId="2" fillId="4" borderId="9" xfId="6" applyNumberFormat="1" applyFont="1" applyFill="1" applyBorder="1" applyAlignment="1">
      <alignment horizontal="left" vertical="top" wrapText="1" indent="1"/>
    </xf>
    <xf numFmtId="165" fontId="2" fillId="4" borderId="12" xfId="6" applyNumberFormat="1" applyFont="1" applyFill="1" applyBorder="1" applyAlignment="1">
      <alignment horizontal="left" vertical="top" wrapText="1" indent="1"/>
    </xf>
    <xf numFmtId="38" fontId="2" fillId="4" borderId="10" xfId="2" applyNumberFormat="1" applyFill="1" applyBorder="1"/>
    <xf numFmtId="38" fontId="2" fillId="4" borderId="0" xfId="2" applyNumberFormat="1" applyFill="1"/>
    <xf numFmtId="38" fontId="14" fillId="3" borderId="0" xfId="2" applyNumberFormat="1" applyFont="1" applyFill="1"/>
    <xf numFmtId="0" fontId="15" fillId="3" borderId="12" xfId="2" applyFont="1" applyFill="1" applyBorder="1"/>
    <xf numFmtId="0" fontId="15" fillId="3" borderId="0" xfId="2" applyFont="1" applyFill="1"/>
    <xf numFmtId="3" fontId="15" fillId="3" borderId="0" xfId="2" applyNumberFormat="1" applyFont="1" applyFill="1"/>
    <xf numFmtId="165" fontId="15" fillId="3" borderId="7" xfId="6" applyNumberFormat="1" applyFont="1" applyFill="1" applyBorder="1" applyAlignment="1">
      <alignment vertical="center" wrapText="1"/>
    </xf>
    <xf numFmtId="165" fontId="16" fillId="3" borderId="11" xfId="6" applyNumberFormat="1" applyFont="1" applyFill="1" applyBorder="1" applyAlignment="1">
      <alignment vertical="top" wrapText="1"/>
    </xf>
    <xf numFmtId="165" fontId="16" fillId="3" borderId="13" xfId="6" applyNumberFormat="1" applyFont="1" applyFill="1" applyBorder="1" applyAlignment="1">
      <alignment vertical="top" wrapText="1"/>
    </xf>
    <xf numFmtId="0" fontId="14" fillId="3" borderId="13" xfId="2" applyFont="1" applyFill="1" applyBorder="1"/>
    <xf numFmtId="0" fontId="2" fillId="4" borderId="14" xfId="2" applyFill="1" applyBorder="1"/>
    <xf numFmtId="0" fontId="2" fillId="4" borderId="15" xfId="2" applyFill="1" applyBorder="1"/>
    <xf numFmtId="0" fontId="2" fillId="4" borderId="16" xfId="2" applyFill="1" applyBorder="1"/>
    <xf numFmtId="38" fontId="2" fillId="6" borderId="6" xfId="2" applyNumberFormat="1" applyFill="1" applyBorder="1"/>
    <xf numFmtId="165" fontId="2" fillId="4" borderId="15" xfId="6" applyNumberFormat="1" applyFont="1" applyFill="1" applyBorder="1" applyAlignment="1">
      <alignment horizontal="left" vertical="top" wrapText="1" indent="1"/>
    </xf>
    <xf numFmtId="0" fontId="11" fillId="2" borderId="0" xfId="2" applyFont="1" applyFill="1"/>
    <xf numFmtId="0" fontId="2" fillId="2" borderId="17" xfId="2" applyFill="1" applyBorder="1"/>
    <xf numFmtId="0" fontId="2" fillId="2" borderId="18" xfId="2" applyFill="1" applyBorder="1"/>
    <xf numFmtId="0" fontId="2" fillId="2" borderId="19" xfId="2" applyFill="1" applyBorder="1"/>
    <xf numFmtId="0" fontId="12" fillId="7" borderId="0" xfId="2" applyFont="1" applyFill="1"/>
    <xf numFmtId="0" fontId="12" fillId="8" borderId="0" xfId="2" applyFont="1" applyFill="1"/>
    <xf numFmtId="0" fontId="13" fillId="9" borderId="6" xfId="2" applyFont="1" applyFill="1" applyBorder="1" applyAlignment="1">
      <alignment horizontal="center"/>
    </xf>
    <xf numFmtId="38" fontId="17" fillId="4" borderId="6" xfId="2" applyNumberFormat="1" applyFont="1" applyFill="1" applyBorder="1"/>
    <xf numFmtId="0" fontId="17" fillId="4" borderId="6" xfId="2" applyFont="1" applyFill="1" applyBorder="1"/>
    <xf numFmtId="0" fontId="2" fillId="5" borderId="6" xfId="2" applyFill="1" applyBorder="1" applyAlignment="1">
      <alignment horizontal="left"/>
    </xf>
    <xf numFmtId="0" fontId="2" fillId="8" borderId="6" xfId="2" applyFill="1" applyBorder="1" applyAlignment="1">
      <alignment horizontal="left"/>
    </xf>
    <xf numFmtId="0" fontId="2" fillId="5" borderId="6" xfId="2" applyFill="1" applyBorder="1"/>
    <xf numFmtId="38" fontId="2" fillId="10" borderId="6" xfId="2" applyNumberFormat="1" applyFill="1" applyBorder="1"/>
    <xf numFmtId="38" fontId="2" fillId="11" borderId="6" xfId="2" applyNumberFormat="1" applyFill="1" applyBorder="1"/>
    <xf numFmtId="38" fontId="2" fillId="12" borderId="6" xfId="2" applyNumberFormat="1" applyFill="1" applyBorder="1"/>
    <xf numFmtId="38" fontId="2" fillId="13" borderId="6" xfId="2" applyNumberFormat="1" applyFill="1" applyBorder="1"/>
    <xf numFmtId="38" fontId="2" fillId="14" borderId="6" xfId="2" applyNumberFormat="1" applyFill="1" applyBorder="1"/>
    <xf numFmtId="38" fontId="2" fillId="15" borderId="6" xfId="2" applyNumberFormat="1" applyFill="1" applyBorder="1"/>
    <xf numFmtId="38" fontId="2" fillId="16" borderId="6" xfId="2" applyNumberFormat="1" applyFill="1" applyBorder="1"/>
    <xf numFmtId="0" fontId="18" fillId="5" borderId="6" xfId="2" applyFont="1" applyFill="1" applyBorder="1" applyAlignment="1">
      <alignment horizontal="center"/>
    </xf>
    <xf numFmtId="0" fontId="19" fillId="4" borderId="6" xfId="2" applyFont="1" applyFill="1" applyBorder="1"/>
    <xf numFmtId="0" fontId="19" fillId="4" borderId="7" xfId="2" applyFont="1" applyFill="1" applyBorder="1"/>
    <xf numFmtId="0" fontId="6" fillId="2" borderId="0" xfId="3" applyFont="1" applyFill="1" applyAlignment="1">
      <alignment horizontal="center"/>
    </xf>
    <xf numFmtId="14" fontId="23" fillId="2" borderId="2" xfId="2" applyNumberFormat="1" applyFont="1" applyFill="1" applyBorder="1" applyAlignment="1">
      <alignment horizontal="center"/>
    </xf>
    <xf numFmtId="164" fontId="2" fillId="4" borderId="6" xfId="1" applyNumberFormat="1" applyFont="1" applyFill="1" applyBorder="1"/>
    <xf numFmtId="0" fontId="12" fillId="5" borderId="6" xfId="2" applyFont="1" applyFill="1" applyBorder="1" applyAlignment="1">
      <alignment horizontal="center"/>
    </xf>
    <xf numFmtId="3" fontId="2" fillId="13" borderId="6" xfId="2" applyNumberFormat="1" applyFill="1" applyBorder="1"/>
    <xf numFmtId="165" fontId="12" fillId="5" borderId="9" xfId="6" applyNumberFormat="1" applyFont="1" applyFill="1" applyBorder="1" applyAlignment="1">
      <alignment vertical="center" wrapText="1"/>
    </xf>
    <xf numFmtId="38" fontId="24" fillId="11" borderId="6" xfId="2" applyNumberFormat="1" applyFont="1" applyFill="1" applyBorder="1"/>
    <xf numFmtId="38" fontId="24" fillId="13" borderId="6" xfId="2" applyNumberFormat="1" applyFont="1" applyFill="1" applyBorder="1"/>
    <xf numFmtId="38" fontId="2" fillId="17" borderId="6" xfId="2" applyNumberFormat="1" applyFill="1" applyBorder="1"/>
    <xf numFmtId="0" fontId="25" fillId="4" borderId="6" xfId="2" applyFont="1" applyFill="1" applyBorder="1"/>
    <xf numFmtId="0" fontId="17" fillId="14" borderId="6" xfId="2" applyFont="1" applyFill="1" applyBorder="1"/>
    <xf numFmtId="0" fontId="2" fillId="14" borderId="6" xfId="2" applyFill="1" applyBorder="1" applyAlignment="1">
      <alignment horizontal="left"/>
    </xf>
    <xf numFmtId="0" fontId="2" fillId="14" borderId="6" xfId="2" applyFill="1" applyBorder="1" applyAlignment="1">
      <alignment horizontal="center"/>
    </xf>
    <xf numFmtId="38" fontId="17" fillId="14" borderId="6" xfId="2" applyNumberFormat="1" applyFont="1" applyFill="1" applyBorder="1"/>
    <xf numFmtId="0" fontId="17" fillId="17" borderId="6" xfId="2" applyFont="1" applyFill="1" applyBorder="1"/>
    <xf numFmtId="0" fontId="12" fillId="2" borderId="18" xfId="2" applyFont="1" applyFill="1" applyBorder="1"/>
    <xf numFmtId="38" fontId="2" fillId="18" borderId="6" xfId="2" applyNumberFormat="1" applyFill="1" applyBorder="1"/>
    <xf numFmtId="165" fontId="2" fillId="5" borderId="8" xfId="6" applyNumberFormat="1" applyFont="1" applyFill="1" applyBorder="1" applyAlignment="1">
      <alignment horizontal="left" vertical="top" wrapText="1" indent="1"/>
    </xf>
    <xf numFmtId="165" fontId="2" fillId="7" borderId="8" xfId="6" applyNumberFormat="1" applyFont="1" applyFill="1" applyBorder="1" applyAlignment="1">
      <alignment horizontal="left" vertical="top" wrapText="1" indent="1"/>
    </xf>
    <xf numFmtId="38" fontId="2" fillId="19" borderId="6" xfId="2" applyNumberFormat="1" applyFill="1" applyBorder="1"/>
    <xf numFmtId="38" fontId="2" fillId="20" borderId="6" xfId="2" applyNumberFormat="1" applyFill="1" applyBorder="1"/>
  </cellXfs>
  <cellStyles count="7">
    <cellStyle name="Comma" xfId="1" builtinId="3"/>
    <cellStyle name="Currency 2" xfId="6" xr:uid="{889D43A3-469E-44AF-B671-E15383A6E363}"/>
    <cellStyle name="Financial Planning" xfId="3" xr:uid="{600FFFF5-3CEA-4187-91D7-CB87A04E38CF}"/>
    <cellStyle name="Muni Name" xfId="4" xr:uid="{36C113DE-40DA-44A7-8171-DC4B18ED7BAB}"/>
    <cellStyle name="Normal" xfId="0" builtinId="0"/>
    <cellStyle name="Normal 2 2" xfId="2" xr:uid="{E6FD4480-1699-46B8-AB00-3285824E7288}"/>
    <cellStyle name="Percent 2" xfId="5" xr:uid="{520908AB-C621-4C53-83E5-33B28F2487E9}"/>
  </cellStyles>
  <dxfs count="8">
    <dxf>
      <font>
        <strike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Wisaccts\Waterloo,%20City%20of\Financial%20Planning\Financial%20Management%20Plan\2024%20FMP\Financing%20FMP%20Waterloo%202024%2003.25.25.xlsx" TargetMode="External"/><Relationship Id="rId1" Type="http://schemas.openxmlformats.org/officeDocument/2006/relationships/externalLinkPath" Target="file:///T:\Wisaccts\Waterloo,%20City%20of\Financial%20Planning\Financial%20Management%20Plan\2024%20FMP\Financing%20FMP%20Waterloo%202024%2003.25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V Data"/>
      <sheetName val="Inputs"/>
      <sheetName val="Existing G.O. Debt =&gt;"/>
      <sheetName val="City - GO"/>
      <sheetName val="City - GO Ad Valorem Taxes"/>
      <sheetName val="City - GO TID - TID 3"/>
      <sheetName val="City - GO Water"/>
      <sheetName val="Existing Rev Debt =&gt;"/>
      <sheetName val="City - Rev"/>
      <sheetName val="EV Projection"/>
      <sheetName val="Base Case"/>
      <sheetName val="CIP"/>
      <sheetName val="CIP Sizing"/>
      <sheetName val="Tax Impact"/>
      <sheetName val="G.O. Debt Capacity"/>
      <sheetName val="2025 GO Notes"/>
      <sheetName val="2026 GO Notes"/>
      <sheetName val="2027 GO Notes"/>
      <sheetName val="2028 GO Notes"/>
      <sheetName val="2029 GO Notes"/>
      <sheetName val="2031 GO Notes"/>
      <sheetName val="Allocation - Plan Issue 7"/>
      <sheetName val="Allocation - Plan Issue 8"/>
      <sheetName val="Allocation - Plan Issue 9"/>
      <sheetName val="Allocation - Plan Issue 10"/>
      <sheetName val="Current Refunding"/>
      <sheetName val="Debt Coverage"/>
      <sheetName val="Debt Payment Policy"/>
      <sheetName val="Fund Forecasting =&gt;"/>
      <sheetName val="Forecast Codes"/>
      <sheetName val="Sheet"/>
      <sheetName val="General Fund"/>
      <sheetName val="Levy Limits"/>
      <sheetName val="Multi-Year Levy Analysis =&gt;"/>
      <sheetName val="Assessed Value"/>
      <sheetName val="Tax Levy and Rate Summary"/>
      <sheetName val="Levy &amp; Tax Rate Charts"/>
      <sheetName val="Levy Charts"/>
      <sheetName val="Advance Refunding"/>
    </sheetNames>
    <sheetDataSet>
      <sheetData sheetId="0" refreshError="1"/>
      <sheetData sheetId="1" refreshError="1">
        <row r="4">
          <cell r="C4" t="str">
            <v>City of Waterloo, WI</v>
          </cell>
        </row>
        <row r="12">
          <cell r="E12">
            <v>2025</v>
          </cell>
        </row>
        <row r="15">
          <cell r="E15" t="str">
            <v>G.O. Notes</v>
          </cell>
          <cell r="G15" t="str">
            <v>G.O. Notes</v>
          </cell>
          <cell r="I15" t="str">
            <v>G.O. Notes</v>
          </cell>
          <cell r="K15" t="str">
            <v>G.O. Notes</v>
          </cell>
          <cell r="M15" t="str">
            <v>G.O. Notes</v>
          </cell>
          <cell r="O15" t="str">
            <v>G.O. Notes</v>
          </cell>
        </row>
        <row r="16">
          <cell r="E16">
            <v>45823</v>
          </cell>
          <cell r="G16">
            <v>46188</v>
          </cell>
          <cell r="I16">
            <v>46553</v>
          </cell>
          <cell r="K16">
            <v>46919</v>
          </cell>
          <cell r="M16">
            <v>47284</v>
          </cell>
          <cell r="O16">
            <v>48014</v>
          </cell>
        </row>
        <row r="17">
          <cell r="E17" t="str">
            <v>2025 G.O. Notes</v>
          </cell>
          <cell r="G17" t="str">
            <v>2026 G.O. Notes</v>
          </cell>
          <cell r="I17" t="str">
            <v>2027 G.O. Notes</v>
          </cell>
          <cell r="K17" t="str">
            <v>2028 G.O. Notes</v>
          </cell>
          <cell r="M17" t="str">
            <v>2029 G.O. Notes</v>
          </cell>
          <cell r="O17" t="str">
            <v>2031 G.O. Notes</v>
          </cell>
          <cell r="Q17" t="str">
            <v>Enter Dated Date and Debt Type</v>
          </cell>
          <cell r="S17" t="str">
            <v>Enter Dated Date and Debt Type</v>
          </cell>
          <cell r="U17" t="str">
            <v>Enter Dated Date and Debt Type</v>
          </cell>
          <cell r="W17" t="str">
            <v>Enter Dated Date and Debt Type</v>
          </cell>
        </row>
        <row r="19">
          <cell r="E19">
            <v>46143</v>
          </cell>
          <cell r="G19">
            <v>46508</v>
          </cell>
          <cell r="I19">
            <v>46874</v>
          </cell>
          <cell r="K19">
            <v>47239</v>
          </cell>
          <cell r="M19">
            <v>47604</v>
          </cell>
        </row>
        <row r="20">
          <cell r="E20">
            <v>46143</v>
          </cell>
          <cell r="G20">
            <v>46508</v>
          </cell>
          <cell r="I20">
            <v>46874</v>
          </cell>
          <cell r="K20">
            <v>47239</v>
          </cell>
          <cell r="M20">
            <v>47604</v>
          </cell>
        </row>
        <row r="21">
          <cell r="E21" t="str">
            <v>Levy</v>
          </cell>
          <cell r="G21" t="str">
            <v>Levy</v>
          </cell>
          <cell r="I21" t="str">
            <v>Levy</v>
          </cell>
          <cell r="K21" t="str">
            <v>Levy</v>
          </cell>
          <cell r="M21" t="str">
            <v>Levy</v>
          </cell>
          <cell r="O21" t="str">
            <v>Levy</v>
          </cell>
        </row>
        <row r="29">
          <cell r="C29" t="str">
            <v>TID 3</v>
          </cell>
        </row>
        <row r="30">
          <cell r="C30" t="str">
            <v>Water</v>
          </cell>
        </row>
        <row r="48">
          <cell r="C48">
            <v>100000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7">
          <cell r="F57">
            <v>650000</v>
          </cell>
          <cell r="G57">
            <v>650000</v>
          </cell>
          <cell r="R57">
            <v>2135000</v>
          </cell>
          <cell r="S57">
            <v>2135000</v>
          </cell>
          <cell r="AC57">
            <v>780000</v>
          </cell>
          <cell r="AD57">
            <v>780000</v>
          </cell>
          <cell r="AN57">
            <v>410000</v>
          </cell>
          <cell r="AO57">
            <v>410000</v>
          </cell>
          <cell r="AY57">
            <v>785000</v>
          </cell>
          <cell r="AZ57">
            <v>785000</v>
          </cell>
          <cell r="BJ57">
            <v>1420000</v>
          </cell>
          <cell r="BK57">
            <v>1420000</v>
          </cell>
          <cell r="BU57">
            <v>0</v>
          </cell>
          <cell r="CF57">
            <v>0</v>
          </cell>
          <cell r="CQ57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21">
          <cell r="AN21">
            <v>0</v>
          </cell>
          <cell r="AP21">
            <v>0</v>
          </cell>
        </row>
      </sheetData>
      <sheetData sheetId="27" refreshError="1"/>
      <sheetData sheetId="28" refreshError="1"/>
      <sheetData sheetId="29" refreshError="1">
        <row r="17">
          <cell r="E17">
            <v>0.03</v>
          </cell>
        </row>
        <row r="18">
          <cell r="E18">
            <v>0.11</v>
          </cell>
        </row>
        <row r="19">
          <cell r="E19">
            <v>0.03</v>
          </cell>
        </row>
        <row r="20">
          <cell r="E20">
            <v>0.03</v>
          </cell>
        </row>
        <row r="21">
          <cell r="E21">
            <v>0.03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03700-A865-450C-B77C-CC6BF1EB8E96}">
  <sheetPr>
    <pageSetUpPr fitToPage="1"/>
  </sheetPr>
  <dimension ref="B1:AM230"/>
  <sheetViews>
    <sheetView tabSelected="1" workbookViewId="0">
      <pane ySplit="5" topLeftCell="A90" activePane="bottomLeft" state="frozen"/>
      <selection pane="bottomLeft" activeCell="G92" sqref="G92"/>
    </sheetView>
  </sheetViews>
  <sheetFormatPr defaultColWidth="8.7109375" defaultRowHeight="12.75"/>
  <cols>
    <col min="1" max="2" width="2.7109375" style="1" customWidth="1"/>
    <col min="3" max="3" width="36.140625" style="1" customWidth="1"/>
    <col min="4" max="4" width="15.7109375" style="1" customWidth="1"/>
    <col min="5" max="5" width="21" style="1" customWidth="1"/>
    <col min="6" max="6" width="15.7109375" style="1" customWidth="1"/>
    <col min="7" max="7" width="9.42578125" style="1" bestFit="1" customWidth="1"/>
    <col min="8" max="8" width="10.85546875" style="1" customWidth="1"/>
    <col min="9" max="9" width="11.140625" style="1" customWidth="1"/>
    <col min="10" max="11" width="9.7109375" style="1" customWidth="1"/>
    <col min="12" max="12" width="9.42578125" style="1" customWidth="1"/>
    <col min="13" max="13" width="10.28515625" style="1" customWidth="1"/>
    <col min="14" max="23" width="10.7109375" style="1" hidden="1" customWidth="1"/>
    <col min="24" max="24" width="0.28515625" style="1" hidden="1" customWidth="1"/>
    <col min="25" max="25" width="2.140625" style="1" hidden="1" customWidth="1"/>
    <col min="26" max="27" width="10.7109375" style="1" customWidth="1"/>
    <col min="28" max="28" width="11" style="1" bestFit="1" customWidth="1"/>
    <col min="29" max="30" width="2.7109375" style="1" customWidth="1"/>
    <col min="31" max="31" width="3.7109375" style="1" hidden="1" customWidth="1"/>
    <col min="32" max="32" width="18.5703125" style="1" hidden="1" customWidth="1"/>
    <col min="33" max="35" width="0" style="1" hidden="1" customWidth="1"/>
    <col min="36" max="36" width="13" style="1" hidden="1" customWidth="1"/>
    <col min="37" max="62" width="0" style="1" hidden="1" customWidth="1"/>
    <col min="63" max="16384" width="8.7109375" style="1"/>
  </cols>
  <sheetData>
    <row r="1" spans="2:35" s="7" customFormat="1" ht="15.75">
      <c r="B1" s="2"/>
      <c r="C1" s="84">
        <v>45938</v>
      </c>
      <c r="D1" s="3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3"/>
      <c r="AC1" s="6"/>
    </row>
    <row r="2" spans="2:35" ht="26.25" hidden="1">
      <c r="B2" s="8"/>
      <c r="C2" s="83"/>
      <c r="D2" s="9"/>
      <c r="E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1"/>
      <c r="AC2" s="12"/>
    </row>
    <row r="3" spans="2:35" ht="26.25">
      <c r="B3" s="8"/>
      <c r="C3" s="9" t="s">
        <v>0</v>
      </c>
      <c r="D3" s="9"/>
      <c r="E3" s="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1"/>
      <c r="AC3" s="12"/>
    </row>
    <row r="4" spans="2:35" ht="19.5">
      <c r="B4" s="8"/>
      <c r="C4" s="13" t="str">
        <f>MuniName</f>
        <v>City of Waterloo, WI</v>
      </c>
      <c r="D4" s="14"/>
      <c r="E4" s="14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1"/>
      <c r="AC4" s="12"/>
      <c r="AE4" s="15" t="s">
        <v>1</v>
      </c>
    </row>
    <row r="5" spans="2:35" s="20" customFormat="1" ht="15.75">
      <c r="B5" s="17"/>
      <c r="C5" s="18" t="s">
        <v>2</v>
      </c>
      <c r="D5" s="18" t="s">
        <v>3</v>
      </c>
      <c r="E5" s="18" t="s">
        <v>4</v>
      </c>
      <c r="F5" s="67" t="s">
        <v>5</v>
      </c>
      <c r="G5" s="18">
        <f>Plan_Year</f>
        <v>2025</v>
      </c>
      <c r="H5" s="80">
        <f t="shared" ref="H5:Y5" si="0">+G5+1</f>
        <v>2026</v>
      </c>
      <c r="I5" s="18">
        <f t="shared" si="0"/>
        <v>2027</v>
      </c>
      <c r="J5" s="18">
        <f t="shared" si="0"/>
        <v>2028</v>
      </c>
      <c r="K5" s="18">
        <f t="shared" si="0"/>
        <v>2029</v>
      </c>
      <c r="L5" s="18">
        <f t="shared" si="0"/>
        <v>2030</v>
      </c>
      <c r="M5" s="18">
        <f t="shared" si="0"/>
        <v>2031</v>
      </c>
      <c r="N5" s="18">
        <f t="shared" si="0"/>
        <v>2032</v>
      </c>
      <c r="O5" s="18">
        <f t="shared" si="0"/>
        <v>2033</v>
      </c>
      <c r="P5" s="18">
        <f t="shared" si="0"/>
        <v>2034</v>
      </c>
      <c r="Q5" s="18">
        <f t="shared" si="0"/>
        <v>2035</v>
      </c>
      <c r="R5" s="18">
        <f t="shared" si="0"/>
        <v>2036</v>
      </c>
      <c r="S5" s="18">
        <f t="shared" si="0"/>
        <v>2037</v>
      </c>
      <c r="T5" s="18">
        <f t="shared" si="0"/>
        <v>2038</v>
      </c>
      <c r="U5" s="18">
        <f t="shared" si="0"/>
        <v>2039</v>
      </c>
      <c r="V5" s="18">
        <f t="shared" si="0"/>
        <v>2040</v>
      </c>
      <c r="W5" s="18">
        <f t="shared" si="0"/>
        <v>2041</v>
      </c>
      <c r="X5" s="18">
        <f t="shared" si="0"/>
        <v>2042</v>
      </c>
      <c r="Y5" s="18">
        <f t="shared" si="0"/>
        <v>2043</v>
      </c>
      <c r="Z5" s="18">
        <v>2032</v>
      </c>
      <c r="AA5" s="18">
        <v>2033</v>
      </c>
      <c r="AB5" s="18" t="s">
        <v>6</v>
      </c>
      <c r="AC5" s="19"/>
      <c r="AE5" s="1">
        <v>2</v>
      </c>
      <c r="AF5" s="7" t="s">
        <v>7</v>
      </c>
      <c r="AG5" s="16"/>
      <c r="AH5" s="16"/>
      <c r="AI5" s="16"/>
    </row>
    <row r="6" spans="2:35" ht="15" customHeight="1">
      <c r="B6" s="8"/>
      <c r="C6" s="21" t="s">
        <v>8</v>
      </c>
      <c r="D6" s="70" t="s">
        <v>9</v>
      </c>
      <c r="E6" s="22"/>
      <c r="F6" s="68" t="s">
        <v>10</v>
      </c>
      <c r="G6" s="23"/>
      <c r="H6" s="91"/>
      <c r="I6" s="74">
        <v>200000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4">
        <f>SUM(G6:Y6)</f>
        <v>200000</v>
      </c>
      <c r="AC6" s="12"/>
      <c r="AE6" s="1">
        <v>4</v>
      </c>
      <c r="AF6" s="7" t="s">
        <v>11</v>
      </c>
      <c r="AG6" s="20"/>
      <c r="AH6" s="20"/>
      <c r="AI6" s="20"/>
    </row>
    <row r="7" spans="2:35" ht="15" customHeight="1">
      <c r="B7" s="8"/>
      <c r="C7" s="21" t="s">
        <v>13</v>
      </c>
      <c r="D7" s="70" t="s">
        <v>9</v>
      </c>
      <c r="E7" s="22" t="s">
        <v>14</v>
      </c>
      <c r="F7" s="23" t="s">
        <v>10</v>
      </c>
      <c r="G7" s="23"/>
      <c r="H7" s="23"/>
      <c r="I7" s="23"/>
      <c r="J7" s="23"/>
      <c r="K7" s="23"/>
      <c r="L7" s="23"/>
      <c r="M7" s="74">
        <v>1500000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4">
        <f>SUM(G7:Y7)</f>
        <v>1500000</v>
      </c>
      <c r="AC7" s="12"/>
      <c r="AF7" s="7"/>
      <c r="AG7" s="20"/>
      <c r="AH7" s="20"/>
      <c r="AI7" s="20"/>
    </row>
    <row r="8" spans="2:35" ht="15" customHeight="1">
      <c r="B8" s="8"/>
      <c r="C8" s="21" t="s">
        <v>15</v>
      </c>
      <c r="D8" s="70" t="s">
        <v>9</v>
      </c>
      <c r="E8" s="22" t="s">
        <v>14</v>
      </c>
      <c r="F8" s="23" t="s">
        <v>10</v>
      </c>
      <c r="G8" s="23"/>
      <c r="H8" s="23"/>
      <c r="I8" s="23"/>
      <c r="J8" s="23"/>
      <c r="K8" s="23"/>
      <c r="L8" s="23"/>
      <c r="M8" s="74">
        <v>2000000</v>
      </c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4">
        <f>SUM(G8:Y8)</f>
        <v>2000000</v>
      </c>
      <c r="AC8" s="12"/>
      <c r="AF8" s="7"/>
      <c r="AG8" s="20"/>
      <c r="AH8" s="20"/>
      <c r="AI8" s="20"/>
    </row>
    <row r="9" spans="2:35" ht="15" customHeight="1">
      <c r="B9" s="8"/>
      <c r="C9" s="21" t="s">
        <v>16</v>
      </c>
      <c r="D9" s="70" t="s">
        <v>9</v>
      </c>
      <c r="E9" s="22" t="s">
        <v>14</v>
      </c>
      <c r="F9" s="23" t="s">
        <v>10</v>
      </c>
      <c r="G9" s="23"/>
      <c r="H9" s="23"/>
      <c r="I9" s="23"/>
      <c r="J9" s="23"/>
      <c r="K9" s="74">
        <v>600000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4">
        <f>SUM(G9:Y9)</f>
        <v>600000</v>
      </c>
      <c r="AC9" s="12"/>
      <c r="AF9" s="7"/>
      <c r="AG9" s="20"/>
      <c r="AH9" s="20"/>
      <c r="AI9" s="20"/>
    </row>
    <row r="10" spans="2:35" ht="15" customHeight="1">
      <c r="B10" s="8"/>
      <c r="C10" s="21" t="s">
        <v>17</v>
      </c>
      <c r="D10" s="70" t="s">
        <v>9</v>
      </c>
      <c r="E10" s="22"/>
      <c r="F10" s="23" t="s">
        <v>18</v>
      </c>
      <c r="G10" s="23">
        <v>353423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4">
        <f t="shared" ref="AB10:AB109" si="1">SUM(G10:Y10)</f>
        <v>353423</v>
      </c>
      <c r="AC10" s="12"/>
      <c r="AF10" s="7"/>
      <c r="AG10" s="20"/>
      <c r="AH10" s="20"/>
      <c r="AI10" s="20"/>
    </row>
    <row r="11" spans="2:35" ht="15" customHeight="1">
      <c r="B11" s="8"/>
      <c r="C11" s="21" t="s">
        <v>19</v>
      </c>
      <c r="D11" s="70" t="s">
        <v>9</v>
      </c>
      <c r="E11" s="22"/>
      <c r="F11" s="68" t="s">
        <v>12</v>
      </c>
      <c r="G11" s="23"/>
      <c r="H11" s="75">
        <v>10000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4">
        <f>SUM(G11:Y11)</f>
        <v>10000</v>
      </c>
      <c r="AC11" s="12"/>
      <c r="AF11" s="7"/>
      <c r="AG11" s="20"/>
      <c r="AH11" s="20"/>
      <c r="AI11" s="20"/>
    </row>
    <row r="12" spans="2:35" ht="15" customHeight="1">
      <c r="B12" s="8"/>
      <c r="C12" s="21" t="s">
        <v>21</v>
      </c>
      <c r="D12" s="70" t="s">
        <v>9</v>
      </c>
      <c r="E12" s="22"/>
      <c r="F12" s="68" t="s">
        <v>18</v>
      </c>
      <c r="G12" s="23"/>
      <c r="H12" s="73">
        <v>7800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4">
        <f t="shared" si="1"/>
        <v>7800</v>
      </c>
      <c r="AC12" s="12"/>
      <c r="AE12" s="20"/>
    </row>
    <row r="13" spans="2:35" ht="15" customHeight="1">
      <c r="B13" s="8"/>
      <c r="C13" s="21" t="s">
        <v>23</v>
      </c>
      <c r="D13" s="70" t="s">
        <v>9</v>
      </c>
      <c r="E13" s="22" t="s">
        <v>14</v>
      </c>
      <c r="F13" s="23" t="s">
        <v>10</v>
      </c>
      <c r="G13" s="23"/>
      <c r="H13" s="23"/>
      <c r="I13" s="23"/>
      <c r="J13" s="74">
        <v>350000</v>
      </c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4">
        <f>SUM(G13:Y13)</f>
        <v>350000</v>
      </c>
      <c r="AC13" s="12"/>
      <c r="AE13" s="20"/>
    </row>
    <row r="14" spans="2:35" ht="15" customHeight="1">
      <c r="B14" s="8"/>
      <c r="C14" s="21" t="s">
        <v>24</v>
      </c>
      <c r="D14" s="70" t="s">
        <v>9</v>
      </c>
      <c r="E14" s="22" t="s">
        <v>14</v>
      </c>
      <c r="F14" s="23" t="s">
        <v>10</v>
      </c>
      <c r="G14" s="23"/>
      <c r="H14" s="23"/>
      <c r="I14" s="74">
        <v>80000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4">
        <f>SUM(G14:Y14)</f>
        <v>80000</v>
      </c>
      <c r="AC14" s="12"/>
      <c r="AE14" s="20"/>
    </row>
    <row r="15" spans="2:35" ht="15" customHeight="1">
      <c r="B15" s="8"/>
      <c r="C15" s="21" t="s">
        <v>25</v>
      </c>
      <c r="D15" s="70" t="s">
        <v>9</v>
      </c>
      <c r="E15" s="22"/>
      <c r="F15" s="68" t="s">
        <v>12</v>
      </c>
      <c r="G15" s="23"/>
      <c r="H15" s="75">
        <v>93203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4">
        <f t="shared" si="1"/>
        <v>93203</v>
      </c>
      <c r="AC15" s="12"/>
      <c r="AE15" s="20"/>
      <c r="AF15" s="1" t="s">
        <v>22</v>
      </c>
      <c r="AG15" s="1" t="str">
        <f>IF(AND(G148=TRUE,H148=TRUE,I148=TRUE,J148=TRUE,K148=TRUE,L148=TRUE,M148=TRUE,N148=TRUE,O148=TRUE,P148=TRUE,Q148=TRUE,R148=TRUE,S148=TRUE,AB148=TRUE),"Good","Check")</f>
        <v>Check</v>
      </c>
    </row>
    <row r="16" spans="2:35" ht="15" customHeight="1">
      <c r="B16" s="8"/>
      <c r="C16" s="21" t="s">
        <v>25</v>
      </c>
      <c r="D16" s="70" t="s">
        <v>9</v>
      </c>
      <c r="E16" s="22"/>
      <c r="F16" s="68" t="s">
        <v>18</v>
      </c>
      <c r="G16" s="23"/>
      <c r="H16" s="79">
        <v>36797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4">
        <f t="shared" si="1"/>
        <v>36797</v>
      </c>
      <c r="AC16" s="12"/>
      <c r="AE16" s="20"/>
    </row>
    <row r="17" spans="2:39" ht="15" customHeight="1">
      <c r="B17" s="8"/>
      <c r="C17" s="21" t="s">
        <v>26</v>
      </c>
      <c r="D17" s="70" t="s">
        <v>9</v>
      </c>
      <c r="E17" s="22"/>
      <c r="F17" s="68" t="s">
        <v>18</v>
      </c>
      <c r="G17" s="23"/>
      <c r="H17" s="23"/>
      <c r="I17" s="23"/>
      <c r="J17" s="23"/>
      <c r="K17" s="23"/>
      <c r="L17" s="79">
        <v>35000</v>
      </c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4">
        <f>SUM(G17:Y17)</f>
        <v>35000</v>
      </c>
      <c r="AC17" s="12"/>
      <c r="AE17" s="20"/>
    </row>
    <row r="18" spans="2:39" ht="15" customHeight="1">
      <c r="B18" s="8"/>
      <c r="C18" s="21" t="s">
        <v>27</v>
      </c>
      <c r="D18" s="70" t="s">
        <v>9</v>
      </c>
      <c r="E18" s="22" t="s">
        <v>14</v>
      </c>
      <c r="F18" s="23" t="s">
        <v>10</v>
      </c>
      <c r="G18" s="23"/>
      <c r="H18" s="23"/>
      <c r="I18" s="23"/>
      <c r="J18" s="74">
        <v>90000</v>
      </c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4">
        <f t="shared" si="1"/>
        <v>90000</v>
      </c>
      <c r="AC18" s="12"/>
      <c r="AE18" s="1">
        <v>7</v>
      </c>
      <c r="AF18" s="7" t="s">
        <v>28</v>
      </c>
      <c r="AG18" s="20"/>
    </row>
    <row r="19" spans="2:39" s="20" customFormat="1" ht="15" customHeight="1">
      <c r="B19" s="17"/>
      <c r="C19" s="21" t="s">
        <v>29</v>
      </c>
      <c r="D19" s="70" t="s">
        <v>9</v>
      </c>
      <c r="E19" s="22"/>
      <c r="F19" s="23" t="s">
        <v>18</v>
      </c>
      <c r="G19" s="23"/>
      <c r="H19" s="79">
        <v>50000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4">
        <f t="shared" si="1"/>
        <v>50000</v>
      </c>
      <c r="AC19" s="19"/>
      <c r="AE19" s="1">
        <v>3</v>
      </c>
      <c r="AF19" s="7" t="s">
        <v>30</v>
      </c>
    </row>
    <row r="20" spans="2:39" s="20" customFormat="1" ht="15" customHeight="1">
      <c r="B20" s="17"/>
      <c r="C20" s="21" t="s">
        <v>131</v>
      </c>
      <c r="D20" s="70" t="s">
        <v>9</v>
      </c>
      <c r="E20" s="22" t="s">
        <v>14</v>
      </c>
      <c r="F20" s="23" t="s">
        <v>10</v>
      </c>
      <c r="G20" s="23"/>
      <c r="H20" s="23"/>
      <c r="I20" s="74">
        <v>330000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4">
        <f t="shared" si="1"/>
        <v>330000</v>
      </c>
      <c r="AC20" s="19"/>
      <c r="AE20" s="1"/>
      <c r="AF20" s="7"/>
    </row>
    <row r="21" spans="2:39" s="20" customFormat="1" ht="15" customHeight="1">
      <c r="B21" s="17"/>
      <c r="C21" s="21" t="s">
        <v>132</v>
      </c>
      <c r="D21" s="70" t="s">
        <v>9</v>
      </c>
      <c r="E21" s="22"/>
      <c r="F21" s="23" t="s">
        <v>12</v>
      </c>
      <c r="G21" s="23"/>
      <c r="H21" s="75">
        <v>50000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4">
        <f t="shared" si="1"/>
        <v>50000</v>
      </c>
      <c r="AC21" s="19"/>
      <c r="AE21" s="1"/>
      <c r="AF21" s="7"/>
    </row>
    <row r="22" spans="2:39" ht="15" customHeight="1">
      <c r="B22" s="8"/>
      <c r="C22" s="21" t="s">
        <v>31</v>
      </c>
      <c r="D22" s="71" t="s">
        <v>32</v>
      </c>
      <c r="E22" s="22"/>
      <c r="F22" s="23" t="s">
        <v>18</v>
      </c>
      <c r="G22" s="23"/>
      <c r="H22" s="23"/>
      <c r="I22" s="79">
        <v>5000</v>
      </c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4">
        <f t="shared" si="1"/>
        <v>5000</v>
      </c>
      <c r="AC22" s="12"/>
    </row>
    <row r="23" spans="2:39" ht="15" customHeight="1">
      <c r="B23" s="8"/>
      <c r="C23" s="21" t="s">
        <v>33</v>
      </c>
      <c r="D23" s="71" t="s">
        <v>32</v>
      </c>
      <c r="E23" s="22"/>
      <c r="F23" s="23" t="s">
        <v>18</v>
      </c>
      <c r="G23" s="23"/>
      <c r="H23" s="23"/>
      <c r="I23" s="23"/>
      <c r="J23" s="23"/>
      <c r="K23" s="23"/>
      <c r="L23" s="79">
        <v>3000</v>
      </c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4">
        <f t="shared" si="1"/>
        <v>3000</v>
      </c>
      <c r="AC23" s="12"/>
    </row>
    <row r="24" spans="2:39" ht="15" customHeight="1">
      <c r="B24" s="8"/>
      <c r="C24" s="21" t="s">
        <v>34</v>
      </c>
      <c r="D24" s="71" t="s">
        <v>32</v>
      </c>
      <c r="E24" s="22"/>
      <c r="F24" s="23" t="s">
        <v>18</v>
      </c>
      <c r="G24" s="23"/>
      <c r="H24" s="73">
        <v>6500</v>
      </c>
      <c r="I24" s="23"/>
      <c r="J24" s="23"/>
      <c r="K24" s="73">
        <v>6500</v>
      </c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4">
        <f>SUM(G24:Y24)</f>
        <v>13000</v>
      </c>
      <c r="AC24" s="12"/>
    </row>
    <row r="25" spans="2:39" ht="15" customHeight="1">
      <c r="B25" s="8"/>
      <c r="C25" s="21" t="s">
        <v>35</v>
      </c>
      <c r="D25" s="71" t="s">
        <v>32</v>
      </c>
      <c r="E25" s="22"/>
      <c r="F25" s="23" t="s">
        <v>18</v>
      </c>
      <c r="G25" s="23"/>
      <c r="H25" s="23"/>
      <c r="I25" s="23"/>
      <c r="J25" s="73">
        <v>5000</v>
      </c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4">
        <f>SUM(G25:Y25)</f>
        <v>5000</v>
      </c>
      <c r="AC25" s="12"/>
    </row>
    <row r="26" spans="2:39" ht="15" customHeight="1">
      <c r="B26" s="8"/>
      <c r="C26" s="21" t="s">
        <v>36</v>
      </c>
      <c r="D26" s="71" t="s">
        <v>32</v>
      </c>
      <c r="E26" s="22"/>
      <c r="F26" s="23" t="s">
        <v>18</v>
      </c>
      <c r="G26" s="23"/>
      <c r="H26" s="23"/>
      <c r="I26" s="79">
        <v>5000</v>
      </c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4">
        <f t="shared" si="1"/>
        <v>5000</v>
      </c>
      <c r="AC26" s="12"/>
    </row>
    <row r="27" spans="2:39" ht="15" customHeight="1">
      <c r="B27" s="8"/>
      <c r="C27" s="21" t="s">
        <v>37</v>
      </c>
      <c r="D27" s="71" t="s">
        <v>32</v>
      </c>
      <c r="E27" s="22"/>
      <c r="F27" s="23" t="s">
        <v>18</v>
      </c>
      <c r="G27" s="23"/>
      <c r="H27" s="23"/>
      <c r="I27" s="23"/>
      <c r="J27" s="23"/>
      <c r="K27" s="73">
        <v>12000</v>
      </c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4">
        <f t="shared" si="1"/>
        <v>12000</v>
      </c>
      <c r="AC27" s="12"/>
    </row>
    <row r="28" spans="2:39" ht="15" customHeight="1">
      <c r="B28" s="8"/>
      <c r="C28" s="21" t="s">
        <v>38</v>
      </c>
      <c r="D28" s="71" t="s">
        <v>32</v>
      </c>
      <c r="E28" s="22"/>
      <c r="F28" s="23" t="s">
        <v>18</v>
      </c>
      <c r="G28" s="23"/>
      <c r="H28" s="23"/>
      <c r="I28" s="23"/>
      <c r="J28" s="23"/>
      <c r="K28" s="23"/>
      <c r="L28" s="79">
        <v>30000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4">
        <f>SUM(G28:Y28)</f>
        <v>30000</v>
      </c>
      <c r="AC28" s="12"/>
    </row>
    <row r="29" spans="2:39" ht="15" customHeight="1">
      <c r="B29" s="8"/>
      <c r="C29" s="21" t="s">
        <v>39</v>
      </c>
      <c r="D29" s="71" t="s">
        <v>32</v>
      </c>
      <c r="E29" s="22"/>
      <c r="F29" s="23" t="s">
        <v>18</v>
      </c>
      <c r="G29" s="23"/>
      <c r="H29" s="23"/>
      <c r="I29" s="23"/>
      <c r="J29" s="23"/>
      <c r="K29" s="23"/>
      <c r="L29" s="23"/>
      <c r="M29" s="79">
        <v>5000</v>
      </c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4">
        <f t="shared" si="1"/>
        <v>5000</v>
      </c>
      <c r="AC29" s="12"/>
      <c r="AF29" s="25" t="s">
        <v>40</v>
      </c>
      <c r="AG29" s="26" t="s">
        <v>41</v>
      </c>
      <c r="AH29" s="26"/>
      <c r="AI29" s="26"/>
      <c r="AJ29" s="26"/>
      <c r="AK29" s="26"/>
      <c r="AL29" s="26"/>
      <c r="AM29" s="26"/>
    </row>
    <row r="30" spans="2:39" ht="15" customHeight="1">
      <c r="B30" s="8"/>
      <c r="C30" s="21" t="s">
        <v>42</v>
      </c>
      <c r="D30" s="71" t="s">
        <v>32</v>
      </c>
      <c r="E30" s="22"/>
      <c r="F30" s="23" t="s">
        <v>12</v>
      </c>
      <c r="G30" s="23">
        <v>45000</v>
      </c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4">
        <f t="shared" si="1"/>
        <v>45000</v>
      </c>
      <c r="AC30" s="12"/>
      <c r="AF30" s="25" t="s">
        <v>40</v>
      </c>
      <c r="AG30" s="26" t="s">
        <v>43</v>
      </c>
      <c r="AH30" s="26"/>
      <c r="AI30" s="26"/>
      <c r="AJ30" s="26"/>
      <c r="AK30" s="26"/>
      <c r="AL30" s="26"/>
      <c r="AM30" s="26"/>
    </row>
    <row r="31" spans="2:39" ht="15" customHeight="1">
      <c r="B31" s="8"/>
      <c r="C31" s="21" t="s">
        <v>44</v>
      </c>
      <c r="D31" s="71" t="s">
        <v>32</v>
      </c>
      <c r="E31" s="22"/>
      <c r="F31" s="23" t="s">
        <v>18</v>
      </c>
      <c r="G31" s="23">
        <v>2000</v>
      </c>
      <c r="H31" s="73">
        <v>4800</v>
      </c>
      <c r="I31" s="73">
        <v>2400</v>
      </c>
      <c r="J31" s="73">
        <v>2400</v>
      </c>
      <c r="K31" s="73">
        <v>2400</v>
      </c>
      <c r="L31" s="73">
        <v>2400</v>
      </c>
      <c r="M31" s="73">
        <v>2400</v>
      </c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4">
        <f t="shared" si="1"/>
        <v>18800</v>
      </c>
      <c r="AC31" s="12"/>
      <c r="AF31" s="1" t="s">
        <v>45</v>
      </c>
      <c r="AG31" s="1" t="str">
        <f>IF(AND(G155=TRUE,H155=TRUE,I155=TRUE,J155=TRUE,K155=TRUE,L155=TRUE,M155=TRUE,N155=TRUE,O155=TRUE,P155=TRUE,Q155=TRUE,R155=TRUE,S155=TRUE,AB155=TRUE),"Good","Check")</f>
        <v>Check</v>
      </c>
    </row>
    <row r="32" spans="2:39" ht="15" customHeight="1">
      <c r="B32" s="8"/>
      <c r="C32" s="21" t="s">
        <v>46</v>
      </c>
      <c r="D32" s="70" t="s">
        <v>47</v>
      </c>
      <c r="E32" s="22"/>
      <c r="F32" s="23" t="s">
        <v>12</v>
      </c>
      <c r="G32" s="23"/>
      <c r="H32" s="75">
        <v>4250</v>
      </c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4">
        <f>SUM(G32:Y32)</f>
        <v>4250</v>
      </c>
      <c r="AC32" s="12"/>
    </row>
    <row r="33" spans="2:29" ht="15" customHeight="1">
      <c r="B33" s="8"/>
      <c r="C33" s="21" t="s">
        <v>48</v>
      </c>
      <c r="D33" s="70" t="s">
        <v>47</v>
      </c>
      <c r="E33" s="22"/>
      <c r="F33" s="23" t="s">
        <v>12</v>
      </c>
      <c r="G33" s="23"/>
      <c r="H33" s="75">
        <v>14000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4">
        <f t="shared" ref="AB33:AB45" si="2">SUM(G33:Y33)</f>
        <v>14000</v>
      </c>
      <c r="AC33" s="12"/>
    </row>
    <row r="34" spans="2:29" ht="15" customHeight="1">
      <c r="B34" s="8"/>
      <c r="C34" s="21" t="s">
        <v>49</v>
      </c>
      <c r="D34" s="70" t="s">
        <v>47</v>
      </c>
      <c r="E34" s="22"/>
      <c r="F34" s="23" t="s">
        <v>12</v>
      </c>
      <c r="G34" s="23"/>
      <c r="H34" s="75">
        <v>40000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4">
        <f t="shared" si="2"/>
        <v>40000</v>
      </c>
      <c r="AC34" s="12"/>
    </row>
    <row r="35" spans="2:29" ht="15" customHeight="1">
      <c r="B35" s="8"/>
      <c r="C35" s="21" t="s">
        <v>50</v>
      </c>
      <c r="D35" s="70" t="s">
        <v>47</v>
      </c>
      <c r="E35" s="22"/>
      <c r="F35" s="23" t="s">
        <v>12</v>
      </c>
      <c r="G35" s="23"/>
      <c r="H35" s="23"/>
      <c r="I35" s="75">
        <v>35000</v>
      </c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4">
        <f t="shared" si="2"/>
        <v>35000</v>
      </c>
      <c r="AC35" s="12"/>
    </row>
    <row r="36" spans="2:29" ht="15" customHeight="1">
      <c r="B36" s="8"/>
      <c r="C36" s="21" t="s">
        <v>51</v>
      </c>
      <c r="D36" s="70" t="s">
        <v>47</v>
      </c>
      <c r="E36" s="22"/>
      <c r="F36" s="23" t="s">
        <v>12</v>
      </c>
      <c r="G36" s="23"/>
      <c r="H36" s="75">
        <v>35000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4">
        <f t="shared" si="2"/>
        <v>35000</v>
      </c>
      <c r="AC36" s="12"/>
    </row>
    <row r="37" spans="2:29" ht="15" customHeight="1">
      <c r="B37" s="8"/>
      <c r="C37" s="21" t="s">
        <v>52</v>
      </c>
      <c r="D37" s="70" t="s">
        <v>47</v>
      </c>
      <c r="E37" s="22"/>
      <c r="F37" s="23" t="s">
        <v>12</v>
      </c>
      <c r="G37" s="23"/>
      <c r="H37" s="23"/>
      <c r="I37" s="75">
        <v>21000</v>
      </c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4">
        <f t="shared" si="2"/>
        <v>21000</v>
      </c>
      <c r="AC37" s="12"/>
    </row>
    <row r="38" spans="2:29" ht="15" customHeight="1">
      <c r="B38" s="8"/>
      <c r="C38" s="21" t="s">
        <v>53</v>
      </c>
      <c r="D38" s="70" t="s">
        <v>47</v>
      </c>
      <c r="E38" s="22"/>
      <c r="F38" s="23" t="s">
        <v>12</v>
      </c>
      <c r="G38" s="23"/>
      <c r="H38" s="75">
        <v>15000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4">
        <f t="shared" si="2"/>
        <v>15000</v>
      </c>
      <c r="AC38" s="12"/>
    </row>
    <row r="39" spans="2:29" ht="15" customHeight="1">
      <c r="B39" s="8"/>
      <c r="C39" s="21" t="s">
        <v>54</v>
      </c>
      <c r="D39" s="70" t="s">
        <v>47</v>
      </c>
      <c r="E39" s="22"/>
      <c r="F39" s="23" t="s">
        <v>12</v>
      </c>
      <c r="G39" s="23"/>
      <c r="H39" s="75">
        <v>15000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4">
        <f t="shared" si="2"/>
        <v>15000</v>
      </c>
      <c r="AC39" s="12"/>
    </row>
    <row r="40" spans="2:29" ht="15" customHeight="1">
      <c r="B40" s="8"/>
      <c r="C40" s="21" t="s">
        <v>55</v>
      </c>
      <c r="D40" s="70" t="s">
        <v>47</v>
      </c>
      <c r="E40" s="22"/>
      <c r="F40" s="23" t="s">
        <v>12</v>
      </c>
      <c r="G40" s="23"/>
      <c r="H40" s="75">
        <v>10000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4">
        <f t="shared" si="2"/>
        <v>10000</v>
      </c>
      <c r="AC40" s="12"/>
    </row>
    <row r="41" spans="2:29" ht="15" customHeight="1">
      <c r="B41" s="8"/>
      <c r="C41" s="21" t="s">
        <v>56</v>
      </c>
      <c r="D41" s="70" t="s">
        <v>47</v>
      </c>
      <c r="E41" s="22"/>
      <c r="F41" s="23" t="s">
        <v>12</v>
      </c>
      <c r="G41" s="23"/>
      <c r="H41" s="99"/>
      <c r="I41" s="23"/>
      <c r="J41" s="23"/>
      <c r="K41" s="23"/>
      <c r="L41" s="23"/>
      <c r="M41" s="75">
        <v>90000</v>
      </c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4">
        <f t="shared" si="2"/>
        <v>90000</v>
      </c>
      <c r="AC41" s="12"/>
    </row>
    <row r="42" spans="2:29" ht="15" customHeight="1">
      <c r="B42" s="8"/>
      <c r="C42" s="21" t="s">
        <v>57</v>
      </c>
      <c r="D42" s="70" t="s">
        <v>47</v>
      </c>
      <c r="E42" s="22"/>
      <c r="F42" s="23" t="s">
        <v>12</v>
      </c>
      <c r="G42" s="23"/>
      <c r="H42" s="75">
        <v>13000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4">
        <f t="shared" si="2"/>
        <v>13000</v>
      </c>
      <c r="AC42" s="12"/>
    </row>
    <row r="43" spans="2:29" ht="15" customHeight="1">
      <c r="B43" s="8"/>
      <c r="C43" s="21" t="s">
        <v>58</v>
      </c>
      <c r="D43" s="70" t="s">
        <v>47</v>
      </c>
      <c r="E43" s="22"/>
      <c r="F43" s="23" t="s">
        <v>12</v>
      </c>
      <c r="G43" s="23"/>
      <c r="H43" s="23"/>
      <c r="I43" s="23"/>
      <c r="J43" s="23"/>
      <c r="K43" s="75">
        <v>62400</v>
      </c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4">
        <f t="shared" si="2"/>
        <v>62400</v>
      </c>
      <c r="AC43" s="12"/>
    </row>
    <row r="44" spans="2:29" ht="15" customHeight="1">
      <c r="B44" s="8"/>
      <c r="C44" s="21" t="s">
        <v>59</v>
      </c>
      <c r="D44" s="70" t="s">
        <v>47</v>
      </c>
      <c r="E44" s="22"/>
      <c r="F44" s="23" t="s">
        <v>12</v>
      </c>
      <c r="G44" s="23"/>
      <c r="H44" s="23"/>
      <c r="I44" s="23"/>
      <c r="J44" s="23"/>
      <c r="K44" s="75">
        <v>40000</v>
      </c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4">
        <f t="shared" si="2"/>
        <v>40000</v>
      </c>
      <c r="AC44" s="12"/>
    </row>
    <row r="45" spans="2:29" ht="15" customHeight="1">
      <c r="B45" s="8"/>
      <c r="C45" s="21" t="s">
        <v>60</v>
      </c>
      <c r="D45" s="70" t="s">
        <v>47</v>
      </c>
      <c r="E45" s="22"/>
      <c r="F45" s="23" t="s">
        <v>12</v>
      </c>
      <c r="G45" s="23"/>
      <c r="H45" s="23"/>
      <c r="I45" s="23"/>
      <c r="J45" s="23"/>
      <c r="K45" s="75">
        <v>35000</v>
      </c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4">
        <f t="shared" si="2"/>
        <v>35000</v>
      </c>
      <c r="AC45" s="12"/>
    </row>
    <row r="46" spans="2:29" ht="15" customHeight="1">
      <c r="B46" s="8"/>
      <c r="C46" s="21" t="s">
        <v>61</v>
      </c>
      <c r="D46" s="70" t="s">
        <v>47</v>
      </c>
      <c r="E46" s="22"/>
      <c r="F46" s="23" t="s">
        <v>12</v>
      </c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>
        <v>125000</v>
      </c>
      <c r="AB46" s="24">
        <f>SUM(G46:AA46)</f>
        <v>125000</v>
      </c>
      <c r="AC46" s="12"/>
    </row>
    <row r="47" spans="2:29" ht="15" customHeight="1">
      <c r="B47" s="8"/>
      <c r="C47" s="21" t="s">
        <v>62</v>
      </c>
      <c r="D47" s="70" t="s">
        <v>47</v>
      </c>
      <c r="E47" s="22"/>
      <c r="F47" s="23" t="s">
        <v>12</v>
      </c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>
        <v>25000</v>
      </c>
      <c r="AB47" s="24">
        <f>SUM(G47:AA47)</f>
        <v>25000</v>
      </c>
      <c r="AC47" s="12"/>
    </row>
    <row r="48" spans="2:29" ht="15" customHeight="1">
      <c r="B48" s="8"/>
      <c r="C48" s="21" t="s">
        <v>63</v>
      </c>
      <c r="D48" s="70" t="s">
        <v>47</v>
      </c>
      <c r="E48" s="22"/>
      <c r="F48" s="23" t="s">
        <v>12</v>
      </c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4">
        <f>SUM(G48:AA48)</f>
        <v>0</v>
      </c>
      <c r="AC48" s="12"/>
    </row>
    <row r="49" spans="2:29" ht="15" customHeight="1">
      <c r="B49" s="8"/>
      <c r="C49" s="21" t="s">
        <v>64</v>
      </c>
      <c r="D49" s="70" t="s">
        <v>47</v>
      </c>
      <c r="E49" s="22"/>
      <c r="F49" s="68" t="s">
        <v>12</v>
      </c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4">
        <f>SUM(G49:AA49)</f>
        <v>0</v>
      </c>
      <c r="AC49" s="12"/>
    </row>
    <row r="50" spans="2:29" ht="15" customHeight="1">
      <c r="B50" s="8"/>
      <c r="C50" s="21" t="s">
        <v>65</v>
      </c>
      <c r="D50" s="70" t="s">
        <v>47</v>
      </c>
      <c r="E50" s="22"/>
      <c r="F50" s="23" t="s">
        <v>12</v>
      </c>
      <c r="G50" s="23"/>
      <c r="H50" s="23"/>
      <c r="I50" s="23"/>
      <c r="J50" s="75">
        <v>111839</v>
      </c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4">
        <f t="shared" si="1"/>
        <v>111839</v>
      </c>
      <c r="AC50" s="12"/>
    </row>
    <row r="51" spans="2:29" ht="15" customHeight="1">
      <c r="B51" s="8"/>
      <c r="C51" s="21" t="s">
        <v>65</v>
      </c>
      <c r="D51" s="70" t="s">
        <v>47</v>
      </c>
      <c r="E51" s="22" t="s">
        <v>14</v>
      </c>
      <c r="F51" s="68" t="s">
        <v>10</v>
      </c>
      <c r="G51" s="23"/>
      <c r="H51" s="23"/>
      <c r="I51" s="23"/>
      <c r="J51" s="74">
        <v>13161</v>
      </c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4">
        <f t="shared" si="1"/>
        <v>13161</v>
      </c>
      <c r="AC51" s="12"/>
    </row>
    <row r="52" spans="2:29" ht="15" customHeight="1">
      <c r="B52" s="8"/>
      <c r="C52" s="21" t="s">
        <v>66</v>
      </c>
      <c r="D52" s="70" t="s">
        <v>47</v>
      </c>
      <c r="E52" s="22" t="s">
        <v>14</v>
      </c>
      <c r="F52" s="23" t="s">
        <v>10</v>
      </c>
      <c r="G52" s="23"/>
      <c r="H52" s="23"/>
      <c r="I52" s="23"/>
      <c r="J52" s="74">
        <v>20000</v>
      </c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4">
        <f t="shared" si="1"/>
        <v>20000</v>
      </c>
      <c r="AC52" s="12"/>
    </row>
    <row r="53" spans="2:29" ht="15" customHeight="1">
      <c r="B53" s="8"/>
      <c r="C53" s="21" t="s">
        <v>67</v>
      </c>
      <c r="D53" s="70" t="s">
        <v>47</v>
      </c>
      <c r="E53" s="22"/>
      <c r="F53" s="68" t="s">
        <v>12</v>
      </c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>
        <v>437782</v>
      </c>
      <c r="AA53" s="23"/>
      <c r="AB53" s="24">
        <f>SUM(G53:Z53)</f>
        <v>437782</v>
      </c>
      <c r="AC53" s="12"/>
    </row>
    <row r="54" spans="2:29" ht="15" customHeight="1">
      <c r="B54" s="8"/>
      <c r="C54" s="21" t="s">
        <v>67</v>
      </c>
      <c r="D54" s="70" t="s">
        <v>47</v>
      </c>
      <c r="E54" s="22" t="s">
        <v>14</v>
      </c>
      <c r="F54" s="23" t="s">
        <v>10</v>
      </c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>
        <v>412218</v>
      </c>
      <c r="AA54" s="23"/>
      <c r="AB54" s="24">
        <f>SUM(G54:Z54)</f>
        <v>412218</v>
      </c>
      <c r="AC54" s="12"/>
    </row>
    <row r="55" spans="2:29" ht="15" customHeight="1">
      <c r="B55" s="8"/>
      <c r="C55" s="21" t="s">
        <v>68</v>
      </c>
      <c r="D55" s="70" t="s">
        <v>47</v>
      </c>
      <c r="E55" s="22" t="s">
        <v>14</v>
      </c>
      <c r="F55" s="23" t="s">
        <v>10</v>
      </c>
      <c r="G55" s="23"/>
      <c r="H55" s="23"/>
      <c r="I55" s="23"/>
      <c r="J55" s="23"/>
      <c r="K55" s="23"/>
      <c r="L55" s="23"/>
      <c r="M55" s="74">
        <v>100000</v>
      </c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4">
        <f t="shared" si="1"/>
        <v>100000</v>
      </c>
      <c r="AC55" s="12"/>
    </row>
    <row r="56" spans="2:29" ht="15" customHeight="1">
      <c r="B56" s="8"/>
      <c r="C56" s="21" t="s">
        <v>130</v>
      </c>
      <c r="D56" s="70" t="s">
        <v>47</v>
      </c>
      <c r="E56" s="22"/>
      <c r="F56" s="23" t="s">
        <v>12</v>
      </c>
      <c r="G56" s="23">
        <v>105000</v>
      </c>
      <c r="H56" s="75">
        <v>20000</v>
      </c>
      <c r="I56" s="23"/>
      <c r="J56" s="23"/>
      <c r="K56" s="23"/>
      <c r="L56" s="23"/>
      <c r="M56" s="75">
        <v>50000</v>
      </c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4">
        <f t="shared" si="1"/>
        <v>175000</v>
      </c>
      <c r="AC56" s="12"/>
    </row>
    <row r="57" spans="2:29" ht="15" customHeight="1">
      <c r="B57" s="8"/>
      <c r="C57" s="21" t="s">
        <v>69</v>
      </c>
      <c r="D57" s="70" t="s">
        <v>47</v>
      </c>
      <c r="E57" s="22"/>
      <c r="F57" s="23" t="s">
        <v>12</v>
      </c>
      <c r="G57" s="23"/>
      <c r="H57" s="23"/>
      <c r="I57" s="23"/>
      <c r="J57" s="75">
        <v>10000</v>
      </c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4">
        <f t="shared" si="1"/>
        <v>10000</v>
      </c>
      <c r="AC57" s="12"/>
    </row>
    <row r="58" spans="2:29" ht="15" customHeight="1">
      <c r="B58" s="8"/>
      <c r="C58" s="21" t="s">
        <v>133</v>
      </c>
      <c r="D58" s="70" t="s">
        <v>47</v>
      </c>
      <c r="E58" s="22" t="s">
        <v>14</v>
      </c>
      <c r="F58" s="23" t="s">
        <v>10</v>
      </c>
      <c r="G58" s="23"/>
      <c r="H58" s="91"/>
      <c r="I58" s="23"/>
      <c r="J58" s="75">
        <v>96524</v>
      </c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4">
        <f>SUM(G58:AA58)</f>
        <v>96524</v>
      </c>
      <c r="AC58" s="12"/>
    </row>
    <row r="59" spans="2:29" ht="15" customHeight="1">
      <c r="B59" s="8"/>
      <c r="C59" s="21" t="s">
        <v>70</v>
      </c>
      <c r="D59" s="70" t="s">
        <v>47</v>
      </c>
      <c r="E59" s="22" t="s">
        <v>14</v>
      </c>
      <c r="F59" s="23" t="s">
        <v>10</v>
      </c>
      <c r="G59" s="23"/>
      <c r="H59" s="91"/>
      <c r="I59" s="23"/>
      <c r="J59" s="23"/>
      <c r="K59" s="23"/>
      <c r="L59" s="75">
        <v>90000</v>
      </c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4">
        <f t="shared" si="1"/>
        <v>90000</v>
      </c>
      <c r="AC59" s="12"/>
    </row>
    <row r="60" spans="2:29" ht="15" customHeight="1">
      <c r="B60" s="8"/>
      <c r="C60" s="21" t="s">
        <v>71</v>
      </c>
      <c r="D60" s="70" t="s">
        <v>47</v>
      </c>
      <c r="E60" s="22" t="s">
        <v>14</v>
      </c>
      <c r="F60" s="23" t="s">
        <v>10</v>
      </c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4">
        <f t="shared" si="1"/>
        <v>0</v>
      </c>
      <c r="AC60" s="12"/>
    </row>
    <row r="61" spans="2:29" ht="15" customHeight="1">
      <c r="B61" s="8"/>
      <c r="C61" s="21" t="s">
        <v>72</v>
      </c>
      <c r="D61" s="70" t="s">
        <v>47</v>
      </c>
      <c r="E61" s="22"/>
      <c r="F61" s="23" t="s">
        <v>12</v>
      </c>
      <c r="G61" s="23"/>
      <c r="H61" s="23"/>
      <c r="I61" s="23"/>
      <c r="J61" s="23"/>
      <c r="K61" s="23"/>
      <c r="L61" s="75">
        <v>60000</v>
      </c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4">
        <f t="shared" si="1"/>
        <v>60000</v>
      </c>
      <c r="AC61" s="12"/>
    </row>
    <row r="62" spans="2:29" ht="15" customHeight="1">
      <c r="B62" s="8"/>
      <c r="C62" s="21" t="s">
        <v>73</v>
      </c>
      <c r="D62" s="71" t="s">
        <v>74</v>
      </c>
      <c r="E62" s="22"/>
      <c r="F62" s="23" t="s">
        <v>12</v>
      </c>
      <c r="G62" s="23"/>
      <c r="H62" s="23"/>
      <c r="I62" s="75">
        <v>1600</v>
      </c>
      <c r="J62" s="23"/>
      <c r="K62" s="74">
        <v>1600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4">
        <f t="shared" si="1"/>
        <v>3200</v>
      </c>
      <c r="AC62" s="12"/>
    </row>
    <row r="63" spans="2:29" ht="15" customHeight="1">
      <c r="B63" s="8"/>
      <c r="C63" s="21" t="s">
        <v>75</v>
      </c>
      <c r="D63" s="71" t="s">
        <v>74</v>
      </c>
      <c r="E63" s="22" t="s">
        <v>14</v>
      </c>
      <c r="F63" s="23" t="s">
        <v>10</v>
      </c>
      <c r="G63" s="23"/>
      <c r="H63" s="23"/>
      <c r="I63" s="23"/>
      <c r="J63" s="74">
        <v>1500</v>
      </c>
      <c r="K63" s="74">
        <v>1500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4">
        <f t="shared" si="1"/>
        <v>3000</v>
      </c>
      <c r="AC63" s="12"/>
    </row>
    <row r="64" spans="2:29" ht="15" customHeight="1">
      <c r="B64" s="8"/>
      <c r="C64" s="21" t="s">
        <v>76</v>
      </c>
      <c r="D64" s="71" t="s">
        <v>74</v>
      </c>
      <c r="E64" s="22"/>
      <c r="F64" s="68" t="s">
        <v>12</v>
      </c>
      <c r="G64" s="23"/>
      <c r="H64" s="75">
        <v>18500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4">
        <f t="shared" si="1"/>
        <v>18500</v>
      </c>
      <c r="AC64" s="12"/>
    </row>
    <row r="65" spans="2:29" ht="15" customHeight="1">
      <c r="B65" s="8"/>
      <c r="C65" s="21" t="s">
        <v>77</v>
      </c>
      <c r="D65" s="71" t="s">
        <v>74</v>
      </c>
      <c r="E65" s="22"/>
      <c r="F65" s="68" t="s">
        <v>12</v>
      </c>
      <c r="G65" s="23">
        <v>8500</v>
      </c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4">
        <f t="shared" si="1"/>
        <v>8500</v>
      </c>
      <c r="AC65" s="12"/>
    </row>
    <row r="66" spans="2:29" ht="15" customHeight="1">
      <c r="B66" s="8"/>
      <c r="C66" s="21" t="s">
        <v>78</v>
      </c>
      <c r="D66" s="71" t="s">
        <v>74</v>
      </c>
      <c r="E66" s="22"/>
      <c r="F66" s="23" t="s">
        <v>12</v>
      </c>
      <c r="G66" s="23"/>
      <c r="H66" s="23"/>
      <c r="I66" s="75">
        <v>50000</v>
      </c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4">
        <f t="shared" si="1"/>
        <v>50000</v>
      </c>
      <c r="AC66" s="12"/>
    </row>
    <row r="67" spans="2:29" ht="15" customHeight="1">
      <c r="B67" s="8"/>
      <c r="C67" s="21" t="s">
        <v>79</v>
      </c>
      <c r="D67" s="71" t="s">
        <v>74</v>
      </c>
      <c r="E67" s="22"/>
      <c r="F67" s="23" t="s">
        <v>18</v>
      </c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4">
        <f>SUM(G67:AA67)</f>
        <v>0</v>
      </c>
      <c r="AC67" s="12"/>
    </row>
    <row r="68" spans="2:29" ht="15" customHeight="1">
      <c r="B68" s="8"/>
      <c r="C68" s="21" t="s">
        <v>79</v>
      </c>
      <c r="D68" s="71" t="s">
        <v>74</v>
      </c>
      <c r="E68" s="22"/>
      <c r="F68" s="68" t="s">
        <v>12</v>
      </c>
      <c r="G68" s="23">
        <v>54000</v>
      </c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4">
        <f t="shared" si="1"/>
        <v>54000</v>
      </c>
      <c r="AC68" s="12"/>
    </row>
    <row r="69" spans="2:29" ht="15" customHeight="1">
      <c r="B69" s="8"/>
      <c r="C69" s="21" t="s">
        <v>79</v>
      </c>
      <c r="D69" s="71" t="s">
        <v>74</v>
      </c>
      <c r="E69" s="22"/>
      <c r="F69" s="23" t="s">
        <v>18</v>
      </c>
      <c r="G69" s="23"/>
      <c r="H69" s="23"/>
      <c r="I69" s="79">
        <v>53000</v>
      </c>
      <c r="J69" s="23"/>
      <c r="K69" s="79">
        <v>56000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4">
        <f t="shared" si="1"/>
        <v>109000</v>
      </c>
      <c r="AC69" s="12"/>
    </row>
    <row r="70" spans="2:29" ht="15" customHeight="1">
      <c r="B70" s="8"/>
      <c r="C70" s="21" t="s">
        <v>80</v>
      </c>
      <c r="D70" s="70" t="s">
        <v>81</v>
      </c>
      <c r="E70" s="22"/>
      <c r="F70" s="68" t="s">
        <v>12</v>
      </c>
      <c r="G70" s="23"/>
      <c r="H70" s="23"/>
      <c r="I70" s="75">
        <v>50000</v>
      </c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4">
        <f t="shared" si="1"/>
        <v>50000</v>
      </c>
      <c r="AC70" s="27"/>
    </row>
    <row r="71" spans="2:29" ht="15" customHeight="1">
      <c r="B71" s="8"/>
      <c r="C71" s="21" t="s">
        <v>82</v>
      </c>
      <c r="D71" s="70" t="s">
        <v>81</v>
      </c>
      <c r="E71" s="22"/>
      <c r="F71" s="68" t="s">
        <v>12</v>
      </c>
      <c r="G71" s="23"/>
      <c r="H71" s="23"/>
      <c r="I71" s="23"/>
      <c r="J71" s="23"/>
      <c r="K71" s="75">
        <v>100000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4">
        <f t="shared" si="1"/>
        <v>100000</v>
      </c>
      <c r="AC71" s="27"/>
    </row>
    <row r="72" spans="2:29" ht="15" customHeight="1">
      <c r="B72" s="8"/>
      <c r="C72" s="21" t="s">
        <v>82</v>
      </c>
      <c r="D72" s="70" t="s">
        <v>81</v>
      </c>
      <c r="E72" s="22"/>
      <c r="F72" s="23" t="s">
        <v>12</v>
      </c>
      <c r="G72" s="23"/>
      <c r="H72" s="23"/>
      <c r="I72" s="23"/>
      <c r="J72" s="23"/>
      <c r="K72" s="75">
        <v>80000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4">
        <f t="shared" si="1"/>
        <v>80000</v>
      </c>
      <c r="AC72" s="27"/>
    </row>
    <row r="73" spans="2:29" ht="15" customHeight="1">
      <c r="B73" s="8"/>
      <c r="C73" s="21" t="s">
        <v>83</v>
      </c>
      <c r="D73" s="70" t="s">
        <v>81</v>
      </c>
      <c r="E73" s="22" t="s">
        <v>14</v>
      </c>
      <c r="F73" s="23" t="s">
        <v>10</v>
      </c>
      <c r="G73" s="23"/>
      <c r="H73" s="23"/>
      <c r="I73" s="74">
        <v>180000</v>
      </c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4">
        <f t="shared" si="1"/>
        <v>180000</v>
      </c>
      <c r="AC73" s="27"/>
    </row>
    <row r="74" spans="2:29" ht="15" customHeight="1">
      <c r="B74" s="8"/>
      <c r="C74" s="21" t="s">
        <v>84</v>
      </c>
      <c r="D74" s="70" t="s">
        <v>81</v>
      </c>
      <c r="E74" s="22"/>
      <c r="F74" s="23" t="s">
        <v>12</v>
      </c>
      <c r="G74" s="23"/>
      <c r="H74" s="75">
        <v>13600</v>
      </c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4">
        <f t="shared" si="1"/>
        <v>13600</v>
      </c>
      <c r="AC74" s="27"/>
    </row>
    <row r="75" spans="2:29" ht="15" customHeight="1">
      <c r="B75" s="8"/>
      <c r="C75" s="21" t="s">
        <v>85</v>
      </c>
      <c r="D75" s="70" t="s">
        <v>81</v>
      </c>
      <c r="E75" s="22"/>
      <c r="F75" s="23" t="s">
        <v>12</v>
      </c>
      <c r="G75" s="23"/>
      <c r="H75" s="23"/>
      <c r="I75" s="75">
        <v>260182</v>
      </c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4">
        <f t="shared" si="1"/>
        <v>260182</v>
      </c>
      <c r="AC75" s="27"/>
    </row>
    <row r="76" spans="2:29" ht="15" customHeight="1">
      <c r="B76" s="8"/>
      <c r="C76" s="21" t="s">
        <v>85</v>
      </c>
      <c r="D76" s="70" t="s">
        <v>81</v>
      </c>
      <c r="E76" s="22" t="s">
        <v>14</v>
      </c>
      <c r="F76" s="23" t="s">
        <v>10</v>
      </c>
      <c r="G76" s="23"/>
      <c r="H76" s="23"/>
      <c r="I76" s="74">
        <v>159990</v>
      </c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4">
        <f t="shared" si="1"/>
        <v>159990</v>
      </c>
      <c r="AC76" s="27"/>
    </row>
    <row r="77" spans="2:29" ht="15" customHeight="1">
      <c r="B77" s="8"/>
      <c r="C77" s="21" t="s">
        <v>86</v>
      </c>
      <c r="D77" s="70" t="s">
        <v>81</v>
      </c>
      <c r="E77" s="22" t="s">
        <v>14</v>
      </c>
      <c r="F77" s="23" t="s">
        <v>10</v>
      </c>
      <c r="G77" s="23"/>
      <c r="H77" s="23"/>
      <c r="I77" s="23"/>
      <c r="J77" s="74">
        <v>80000</v>
      </c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4">
        <f t="shared" si="1"/>
        <v>80000</v>
      </c>
      <c r="AC77" s="27"/>
    </row>
    <row r="78" spans="2:29" ht="15" customHeight="1">
      <c r="B78" s="8"/>
      <c r="C78" s="21" t="s">
        <v>87</v>
      </c>
      <c r="D78" s="70" t="s">
        <v>81</v>
      </c>
      <c r="E78" s="22" t="s">
        <v>14</v>
      </c>
      <c r="F78" s="23" t="s">
        <v>10</v>
      </c>
      <c r="G78" s="23"/>
      <c r="H78" s="23"/>
      <c r="I78" s="23"/>
      <c r="J78" s="74">
        <v>67057</v>
      </c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4">
        <f t="shared" si="1"/>
        <v>67057</v>
      </c>
      <c r="AC78" s="27"/>
    </row>
    <row r="79" spans="2:29" ht="15" customHeight="1">
      <c r="B79" s="8"/>
      <c r="C79" s="21" t="s">
        <v>88</v>
      </c>
      <c r="D79" s="70" t="s">
        <v>81</v>
      </c>
      <c r="E79" s="22"/>
      <c r="F79" s="68" t="s">
        <v>12</v>
      </c>
      <c r="G79" s="23"/>
      <c r="H79" s="75">
        <v>8000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4">
        <f>SUM(G79:Y79)</f>
        <v>8000</v>
      </c>
      <c r="AC79" s="27"/>
    </row>
    <row r="80" spans="2:29" ht="15" customHeight="1">
      <c r="B80" s="8"/>
      <c r="C80" s="21" t="s">
        <v>87</v>
      </c>
      <c r="D80" s="70" t="s">
        <v>81</v>
      </c>
      <c r="E80" s="22"/>
      <c r="F80" s="68" t="s">
        <v>12</v>
      </c>
      <c r="G80" s="23"/>
      <c r="H80" s="23"/>
      <c r="I80" s="23"/>
      <c r="J80" s="75">
        <v>307943</v>
      </c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4">
        <f t="shared" si="1"/>
        <v>307943</v>
      </c>
      <c r="AC80" s="27"/>
    </row>
    <row r="81" spans="2:29" ht="15" customHeight="1">
      <c r="B81" s="8"/>
      <c r="C81" s="21" t="s">
        <v>89</v>
      </c>
      <c r="D81" s="70" t="s">
        <v>81</v>
      </c>
      <c r="E81" s="22"/>
      <c r="F81" s="68" t="s">
        <v>12</v>
      </c>
      <c r="G81" s="23"/>
      <c r="H81" s="23"/>
      <c r="I81" s="23"/>
      <c r="J81" s="75">
        <v>8000</v>
      </c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4">
        <f t="shared" si="1"/>
        <v>8000</v>
      </c>
      <c r="AC81" s="27"/>
    </row>
    <row r="82" spans="2:29" ht="15" customHeight="1">
      <c r="B82" s="8"/>
      <c r="C82" s="21" t="s">
        <v>90</v>
      </c>
      <c r="D82" s="70" t="s">
        <v>81</v>
      </c>
      <c r="E82" s="22"/>
      <c r="F82" s="68" t="s">
        <v>12</v>
      </c>
      <c r="G82" s="23"/>
      <c r="H82" s="75">
        <v>13500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4">
        <f>SUM(G82:Y82)</f>
        <v>13500</v>
      </c>
      <c r="AC82" s="27"/>
    </row>
    <row r="83" spans="2:29" ht="15" customHeight="1">
      <c r="B83" s="8"/>
      <c r="C83" s="21" t="s">
        <v>134</v>
      </c>
      <c r="D83" s="70" t="s">
        <v>81</v>
      </c>
      <c r="E83" s="22"/>
      <c r="F83" s="23" t="s">
        <v>20</v>
      </c>
      <c r="G83" s="23"/>
      <c r="H83" s="76">
        <v>40000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4">
        <f>SUM(G83:Y83)</f>
        <v>40000</v>
      </c>
      <c r="AC83" s="27"/>
    </row>
    <row r="84" spans="2:29" ht="15" customHeight="1">
      <c r="B84" s="8"/>
      <c r="C84" s="21" t="s">
        <v>91</v>
      </c>
      <c r="D84" s="70" t="s">
        <v>81</v>
      </c>
      <c r="E84" s="22"/>
      <c r="F84" s="23" t="s">
        <v>12</v>
      </c>
      <c r="G84" s="23"/>
      <c r="H84" s="23"/>
      <c r="I84" s="75">
        <v>20000</v>
      </c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4">
        <f t="shared" si="1"/>
        <v>20000</v>
      </c>
      <c r="AC84" s="27"/>
    </row>
    <row r="85" spans="2:29" ht="15" customHeight="1">
      <c r="B85" s="8"/>
      <c r="C85" s="21" t="s">
        <v>92</v>
      </c>
      <c r="D85" s="70" t="s">
        <v>81</v>
      </c>
      <c r="E85" s="22"/>
      <c r="F85" s="23" t="s">
        <v>12</v>
      </c>
      <c r="G85" s="23">
        <v>111067</v>
      </c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4">
        <f t="shared" si="1"/>
        <v>111067</v>
      </c>
      <c r="AC85" s="27"/>
    </row>
    <row r="86" spans="2:29" ht="15" customHeight="1">
      <c r="B86" s="8"/>
      <c r="C86" s="21" t="s">
        <v>93</v>
      </c>
      <c r="D86" s="70" t="s">
        <v>81</v>
      </c>
      <c r="E86" s="22" t="s">
        <v>14</v>
      </c>
      <c r="F86" s="23" t="s">
        <v>10</v>
      </c>
      <c r="G86" s="73">
        <v>120125</v>
      </c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4">
        <f t="shared" si="1"/>
        <v>120125</v>
      </c>
      <c r="AC86" s="12"/>
    </row>
    <row r="87" spans="2:29" ht="15" customHeight="1">
      <c r="B87" s="8"/>
      <c r="C87" s="69" t="s">
        <v>94</v>
      </c>
      <c r="D87" s="70" t="s">
        <v>81</v>
      </c>
      <c r="E87" s="22" t="s">
        <v>14</v>
      </c>
      <c r="F87" s="68" t="s">
        <v>10</v>
      </c>
      <c r="G87" s="68"/>
      <c r="H87" s="74">
        <v>211820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4">
        <f t="shared" si="1"/>
        <v>211820</v>
      </c>
      <c r="AC87" s="12"/>
    </row>
    <row r="88" spans="2:29" ht="15" customHeight="1">
      <c r="B88" s="8"/>
      <c r="C88" s="69" t="s">
        <v>94</v>
      </c>
      <c r="D88" s="70" t="s">
        <v>81</v>
      </c>
      <c r="E88" s="22"/>
      <c r="F88" s="68" t="s">
        <v>12</v>
      </c>
      <c r="G88" s="68"/>
      <c r="H88" s="75">
        <v>64729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4">
        <f>SUM(G88:AA88)</f>
        <v>64729</v>
      </c>
      <c r="AC88" s="12"/>
    </row>
    <row r="89" spans="2:29" ht="15" customHeight="1">
      <c r="B89" s="8"/>
      <c r="C89" s="69" t="s">
        <v>94</v>
      </c>
      <c r="D89" s="70" t="s">
        <v>81</v>
      </c>
      <c r="E89" s="22"/>
      <c r="F89" s="68" t="s">
        <v>20</v>
      </c>
      <c r="G89" s="68"/>
      <c r="H89" s="76">
        <v>34344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4">
        <f>SUM(G89:AA89)</f>
        <v>34344</v>
      </c>
      <c r="AC89" s="12"/>
    </row>
    <row r="90" spans="2:29" ht="15" customHeight="1">
      <c r="B90" s="8"/>
      <c r="C90" s="97" t="s">
        <v>136</v>
      </c>
      <c r="D90" s="70" t="s">
        <v>81</v>
      </c>
      <c r="E90" s="22"/>
      <c r="F90" s="68" t="s">
        <v>95</v>
      </c>
      <c r="G90" s="68">
        <v>174430</v>
      </c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4">
        <f t="shared" si="1"/>
        <v>174430</v>
      </c>
      <c r="AC90" s="12"/>
    </row>
    <row r="91" spans="2:29" ht="15" customHeight="1">
      <c r="B91" s="8"/>
      <c r="C91" s="21" t="s">
        <v>96</v>
      </c>
      <c r="D91" s="70" t="s">
        <v>81</v>
      </c>
      <c r="E91" s="22"/>
      <c r="F91" s="23" t="s">
        <v>97</v>
      </c>
      <c r="G91" s="103">
        <v>450000</v>
      </c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4">
        <f t="shared" si="1"/>
        <v>450000</v>
      </c>
      <c r="AC91" s="12"/>
    </row>
    <row r="92" spans="2:29" ht="15" customHeight="1">
      <c r="B92" s="8"/>
      <c r="C92" s="21" t="s">
        <v>96</v>
      </c>
      <c r="D92" s="70" t="s">
        <v>81</v>
      </c>
      <c r="E92" s="22"/>
      <c r="F92" s="23" t="s">
        <v>98</v>
      </c>
      <c r="G92" s="78">
        <v>345000</v>
      </c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4">
        <f t="shared" si="1"/>
        <v>345000</v>
      </c>
      <c r="AC92" s="12"/>
    </row>
    <row r="93" spans="2:29" ht="15" customHeight="1">
      <c r="B93" s="8"/>
      <c r="C93" s="21" t="s">
        <v>96</v>
      </c>
      <c r="D93" s="70" t="s">
        <v>81</v>
      </c>
      <c r="E93" s="22" t="s">
        <v>14</v>
      </c>
      <c r="F93" s="23" t="s">
        <v>10</v>
      </c>
      <c r="G93" s="73">
        <v>543187</v>
      </c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4">
        <f t="shared" si="1"/>
        <v>543187</v>
      </c>
      <c r="AC93" s="12"/>
    </row>
    <row r="94" spans="2:29" ht="15" customHeight="1">
      <c r="B94" s="8"/>
      <c r="C94" s="21" t="s">
        <v>99</v>
      </c>
      <c r="D94" s="70" t="s">
        <v>81</v>
      </c>
      <c r="E94" s="22"/>
      <c r="F94" s="23" t="s">
        <v>20</v>
      </c>
      <c r="G94" s="23">
        <v>210591</v>
      </c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4">
        <f t="shared" si="1"/>
        <v>210591</v>
      </c>
      <c r="AC94" s="12"/>
    </row>
    <row r="95" spans="2:29" ht="15" customHeight="1">
      <c r="B95" s="8"/>
      <c r="C95" s="21" t="s">
        <v>99</v>
      </c>
      <c r="D95" s="70" t="s">
        <v>81</v>
      </c>
      <c r="E95" s="22" t="s">
        <v>14</v>
      </c>
      <c r="F95" s="23" t="s">
        <v>10</v>
      </c>
      <c r="G95" s="73">
        <v>19375</v>
      </c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4">
        <f t="shared" si="1"/>
        <v>19375</v>
      </c>
      <c r="AC95" s="12"/>
    </row>
    <row r="96" spans="2:29" ht="15" customHeight="1">
      <c r="B96" s="8"/>
      <c r="C96" s="21" t="s">
        <v>100</v>
      </c>
      <c r="D96" s="70" t="s">
        <v>81</v>
      </c>
      <c r="E96" s="22"/>
      <c r="F96" s="23" t="s">
        <v>20</v>
      </c>
      <c r="G96" s="23">
        <v>80000</v>
      </c>
      <c r="H96" s="76">
        <v>60000</v>
      </c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4">
        <f>SUM(G96:Y96)</f>
        <v>140000</v>
      </c>
      <c r="AC96" s="12"/>
    </row>
    <row r="97" spans="2:37" ht="15" customHeight="1">
      <c r="B97" s="8"/>
      <c r="C97" s="21" t="s">
        <v>101</v>
      </c>
      <c r="D97" s="70" t="s">
        <v>81</v>
      </c>
      <c r="E97" s="22"/>
      <c r="F97" s="23" t="s">
        <v>12</v>
      </c>
      <c r="G97" s="23">
        <v>114215</v>
      </c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4">
        <f t="shared" si="1"/>
        <v>114215</v>
      </c>
      <c r="AC97" s="12"/>
    </row>
    <row r="98" spans="2:37" ht="15" customHeight="1">
      <c r="B98" s="8"/>
      <c r="C98" s="21" t="s">
        <v>101</v>
      </c>
      <c r="D98" s="70" t="s">
        <v>81</v>
      </c>
      <c r="E98" s="22"/>
      <c r="F98" s="23" t="s">
        <v>18</v>
      </c>
      <c r="G98" s="23">
        <v>785</v>
      </c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4">
        <f t="shared" si="1"/>
        <v>785</v>
      </c>
      <c r="AC98" s="12"/>
    </row>
    <row r="99" spans="2:37" ht="15" customHeight="1">
      <c r="B99" s="8"/>
      <c r="C99" s="81" t="s">
        <v>102</v>
      </c>
      <c r="D99" s="70" t="s">
        <v>81</v>
      </c>
      <c r="E99" s="22" t="s">
        <v>14</v>
      </c>
      <c r="F99" s="23" t="s">
        <v>10</v>
      </c>
      <c r="G99" s="23"/>
      <c r="H99" s="23"/>
      <c r="I99" s="23"/>
      <c r="J99" s="23"/>
      <c r="K99" s="74">
        <v>75841</v>
      </c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4">
        <f t="shared" si="1"/>
        <v>75841</v>
      </c>
      <c r="AC99" s="12"/>
    </row>
    <row r="100" spans="2:37" ht="15" customHeight="1">
      <c r="B100" s="8"/>
      <c r="C100" s="21" t="s">
        <v>103</v>
      </c>
      <c r="D100" s="70" t="s">
        <v>81</v>
      </c>
      <c r="E100" s="22"/>
      <c r="F100" s="68" t="s">
        <v>12</v>
      </c>
      <c r="G100" s="23"/>
      <c r="H100" s="23"/>
      <c r="I100" s="23"/>
      <c r="J100" s="23"/>
      <c r="K100" s="75">
        <v>118782</v>
      </c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4">
        <f t="shared" si="1"/>
        <v>118782</v>
      </c>
      <c r="AC100" s="12"/>
    </row>
    <row r="101" spans="2:37" ht="15" customHeight="1">
      <c r="B101" s="8"/>
      <c r="C101" s="81" t="s">
        <v>104</v>
      </c>
      <c r="D101" s="70" t="s">
        <v>81</v>
      </c>
      <c r="E101" s="22" t="s">
        <v>14</v>
      </c>
      <c r="F101" s="68" t="s">
        <v>10</v>
      </c>
      <c r="G101" s="23"/>
      <c r="H101" s="23"/>
      <c r="I101" s="23"/>
      <c r="J101" s="74">
        <v>281990</v>
      </c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4">
        <f t="shared" si="1"/>
        <v>281990</v>
      </c>
      <c r="AC101" s="12"/>
    </row>
    <row r="102" spans="2:37" ht="15" customHeight="1">
      <c r="B102" s="8"/>
      <c r="C102" s="21" t="s">
        <v>105</v>
      </c>
      <c r="D102" s="70" t="s">
        <v>81</v>
      </c>
      <c r="E102" s="22"/>
      <c r="F102" s="23" t="s">
        <v>20</v>
      </c>
      <c r="G102" s="23"/>
      <c r="H102" s="23"/>
      <c r="I102" s="23"/>
      <c r="J102" s="76">
        <v>276069</v>
      </c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4">
        <f t="shared" si="1"/>
        <v>276069</v>
      </c>
      <c r="AC102" s="12"/>
    </row>
    <row r="103" spans="2:37" ht="15" customHeight="1">
      <c r="B103" s="8"/>
      <c r="C103" s="21" t="s">
        <v>105</v>
      </c>
      <c r="D103" s="70" t="s">
        <v>81</v>
      </c>
      <c r="E103" s="22"/>
      <c r="F103" s="23" t="s">
        <v>98</v>
      </c>
      <c r="G103" s="23"/>
      <c r="H103" s="23"/>
      <c r="I103" s="23"/>
      <c r="J103" s="78">
        <v>47000</v>
      </c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4">
        <f t="shared" si="1"/>
        <v>47000</v>
      </c>
      <c r="AC103" s="12"/>
      <c r="AF103"/>
      <c r="AG103"/>
      <c r="AH103"/>
      <c r="AI103"/>
      <c r="AJ103"/>
      <c r="AK103"/>
    </row>
    <row r="104" spans="2:37" ht="15" customHeight="1">
      <c r="B104" s="8"/>
      <c r="C104" s="81" t="s">
        <v>106</v>
      </c>
      <c r="D104" s="70" t="s">
        <v>81</v>
      </c>
      <c r="E104" s="22" t="s">
        <v>14</v>
      </c>
      <c r="F104" s="23" t="s">
        <v>10</v>
      </c>
      <c r="G104" s="23"/>
      <c r="H104" s="23"/>
      <c r="I104" s="23"/>
      <c r="J104" s="23"/>
      <c r="K104" s="74">
        <v>96361</v>
      </c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4">
        <f t="shared" si="1"/>
        <v>96361</v>
      </c>
      <c r="AC104" s="12"/>
      <c r="AF104"/>
      <c r="AG104"/>
      <c r="AH104"/>
      <c r="AI104"/>
      <c r="AJ104"/>
      <c r="AK104"/>
    </row>
    <row r="105" spans="2:37" ht="15" customHeight="1">
      <c r="B105" s="8"/>
      <c r="C105" s="21" t="s">
        <v>107</v>
      </c>
      <c r="D105" s="70" t="s">
        <v>81</v>
      </c>
      <c r="E105" s="22"/>
      <c r="F105" s="23" t="s">
        <v>20</v>
      </c>
      <c r="G105" s="23"/>
      <c r="H105" s="23"/>
      <c r="I105" s="23"/>
      <c r="J105" s="23"/>
      <c r="K105" s="76">
        <v>276069</v>
      </c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4">
        <f t="shared" si="1"/>
        <v>276069</v>
      </c>
      <c r="AC105" s="12"/>
      <c r="AF105"/>
      <c r="AG105"/>
      <c r="AH105"/>
      <c r="AI105"/>
      <c r="AJ105"/>
      <c r="AK105"/>
    </row>
    <row r="106" spans="2:37" ht="15" customHeight="1">
      <c r="B106" s="8"/>
      <c r="C106" s="21" t="s">
        <v>107</v>
      </c>
      <c r="D106" s="70" t="s">
        <v>81</v>
      </c>
      <c r="E106" s="22"/>
      <c r="F106" s="23" t="s">
        <v>98</v>
      </c>
      <c r="G106" s="23"/>
      <c r="H106" s="23"/>
      <c r="I106" s="23"/>
      <c r="J106" s="23"/>
      <c r="K106" s="78">
        <v>47000</v>
      </c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4">
        <f t="shared" si="1"/>
        <v>47000</v>
      </c>
      <c r="AC106" s="12"/>
      <c r="AF106"/>
      <c r="AG106"/>
      <c r="AH106"/>
      <c r="AI106"/>
      <c r="AJ106"/>
      <c r="AK106"/>
    </row>
    <row r="107" spans="2:37" ht="15" customHeight="1">
      <c r="B107" s="8"/>
      <c r="C107" s="81" t="s">
        <v>108</v>
      </c>
      <c r="D107" s="70" t="s">
        <v>81</v>
      </c>
      <c r="E107" s="22" t="s">
        <v>14</v>
      </c>
      <c r="F107" s="23" t="s">
        <v>10</v>
      </c>
      <c r="G107" s="23"/>
      <c r="H107" s="23"/>
      <c r="I107" s="89">
        <v>942728</v>
      </c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4">
        <f t="shared" si="1"/>
        <v>942728</v>
      </c>
      <c r="AC107" s="12"/>
      <c r="AF107"/>
      <c r="AG107"/>
      <c r="AH107"/>
      <c r="AI107"/>
      <c r="AJ107"/>
      <c r="AK107"/>
    </row>
    <row r="108" spans="2:37" ht="15" customHeight="1">
      <c r="B108" s="8"/>
      <c r="C108" s="21" t="s">
        <v>109</v>
      </c>
      <c r="D108" s="70" t="s">
        <v>81</v>
      </c>
      <c r="E108" s="22"/>
      <c r="F108" s="23" t="s">
        <v>20</v>
      </c>
      <c r="G108" s="28"/>
      <c r="H108" s="23"/>
      <c r="I108" s="90">
        <v>276069</v>
      </c>
      <c r="J108" s="23"/>
      <c r="K108" s="23"/>
      <c r="L108" s="23"/>
      <c r="M108" s="23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42"/>
      <c r="AA108" s="29"/>
      <c r="AB108" s="24">
        <f t="shared" si="1"/>
        <v>276069</v>
      </c>
      <c r="AC108" s="12"/>
      <c r="AF108"/>
      <c r="AG108"/>
      <c r="AH108"/>
      <c r="AI108"/>
      <c r="AJ108"/>
      <c r="AK108"/>
    </row>
    <row r="109" spans="2:37" ht="15" customHeight="1">
      <c r="B109" s="8"/>
      <c r="C109" s="21" t="s">
        <v>109</v>
      </c>
      <c r="D109" s="70" t="s">
        <v>81</v>
      </c>
      <c r="E109" s="22"/>
      <c r="F109" s="23" t="s">
        <v>98</v>
      </c>
      <c r="G109" s="28"/>
      <c r="H109" s="23"/>
      <c r="I109" s="78">
        <v>94000</v>
      </c>
      <c r="J109" s="23"/>
      <c r="K109" s="23"/>
      <c r="L109" s="23"/>
      <c r="M109" s="23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42"/>
      <c r="AA109" s="29"/>
      <c r="AB109" s="24">
        <f t="shared" si="1"/>
        <v>94000</v>
      </c>
      <c r="AC109" s="12"/>
      <c r="AF109"/>
      <c r="AG109"/>
      <c r="AH109"/>
      <c r="AI109"/>
      <c r="AJ109"/>
      <c r="AK109"/>
    </row>
    <row r="110" spans="2:37" ht="15" customHeight="1">
      <c r="B110" s="8"/>
      <c r="C110" s="21" t="s">
        <v>129</v>
      </c>
      <c r="D110" s="70" t="s">
        <v>81</v>
      </c>
      <c r="E110" s="22"/>
      <c r="F110" s="23" t="s">
        <v>97</v>
      </c>
      <c r="G110" s="28"/>
      <c r="H110" s="102">
        <v>19925</v>
      </c>
      <c r="I110" s="91"/>
      <c r="J110" s="23"/>
      <c r="K110" s="23"/>
      <c r="L110" s="23"/>
      <c r="M110" s="23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42"/>
      <c r="AA110" s="29"/>
      <c r="AB110" s="24">
        <f>SUM(G110:AA110)</f>
        <v>19925</v>
      </c>
      <c r="AC110" s="12"/>
      <c r="AF110"/>
      <c r="AG110"/>
      <c r="AH110"/>
      <c r="AI110"/>
      <c r="AJ110"/>
      <c r="AK110"/>
    </row>
    <row r="111" spans="2:37" ht="15" customHeight="1">
      <c r="B111" s="8"/>
      <c r="C111" s="21" t="s">
        <v>129</v>
      </c>
      <c r="D111" s="70" t="s">
        <v>81</v>
      </c>
      <c r="E111" s="22"/>
      <c r="F111" s="23" t="s">
        <v>20</v>
      </c>
      <c r="G111" s="28"/>
      <c r="H111" s="76">
        <v>69675</v>
      </c>
      <c r="I111" s="23"/>
      <c r="J111" s="23"/>
      <c r="K111" s="23"/>
      <c r="L111" s="23"/>
      <c r="M111" s="23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42"/>
      <c r="AA111" s="29"/>
      <c r="AB111" s="24">
        <f>SUM(G111:AA111)</f>
        <v>69675</v>
      </c>
      <c r="AC111" s="12"/>
      <c r="AF111"/>
      <c r="AG111"/>
      <c r="AH111"/>
      <c r="AI111"/>
      <c r="AJ111"/>
      <c r="AK111"/>
    </row>
    <row r="112" spans="2:37" ht="15" customHeight="1">
      <c r="B112" s="8"/>
      <c r="C112" s="30" t="s">
        <v>110</v>
      </c>
      <c r="D112" s="72" t="s">
        <v>81</v>
      </c>
      <c r="E112" s="21"/>
      <c r="F112" s="21" t="s">
        <v>20</v>
      </c>
      <c r="G112" s="30"/>
      <c r="H112" s="87">
        <v>72050</v>
      </c>
      <c r="I112" s="85"/>
      <c r="J112" s="23"/>
      <c r="K112" s="23"/>
      <c r="L112" s="23"/>
      <c r="M112" s="23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42"/>
      <c r="AA112" s="29"/>
      <c r="AB112" s="24">
        <f>SUM(G112:Y112)</f>
        <v>72050</v>
      </c>
      <c r="AC112" s="12"/>
      <c r="AF112"/>
      <c r="AG112"/>
      <c r="AH112"/>
      <c r="AI112"/>
      <c r="AJ112"/>
      <c r="AK112"/>
    </row>
    <row r="113" spans="2:37" ht="15" customHeight="1">
      <c r="B113" s="8"/>
      <c r="C113" s="82" t="s">
        <v>111</v>
      </c>
      <c r="D113" s="70" t="s">
        <v>81</v>
      </c>
      <c r="E113" s="22" t="s">
        <v>14</v>
      </c>
      <c r="F113" s="23" t="s">
        <v>10</v>
      </c>
      <c r="G113" s="28"/>
      <c r="H113" s="23"/>
      <c r="I113" s="23"/>
      <c r="J113" s="23"/>
      <c r="K113" s="23"/>
      <c r="L113" s="23"/>
      <c r="M113" s="23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42"/>
      <c r="AA113" s="29">
        <v>1144827</v>
      </c>
      <c r="AB113" s="24">
        <f>SUM(G113:AA113)</f>
        <v>1144827</v>
      </c>
      <c r="AC113" s="12"/>
      <c r="AF113"/>
      <c r="AG113"/>
      <c r="AH113"/>
      <c r="AI113"/>
      <c r="AJ113"/>
      <c r="AK113"/>
    </row>
    <row r="114" spans="2:37" ht="15" customHeight="1">
      <c r="B114" s="8"/>
      <c r="C114" s="30" t="s">
        <v>112</v>
      </c>
      <c r="D114" s="70" t="s">
        <v>81</v>
      </c>
      <c r="E114" s="22"/>
      <c r="F114" s="23" t="s">
        <v>20</v>
      </c>
      <c r="G114" s="28"/>
      <c r="H114" s="23"/>
      <c r="I114" s="23"/>
      <c r="J114" s="23"/>
      <c r="K114" s="23"/>
      <c r="L114" s="23"/>
      <c r="M114" s="23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42"/>
      <c r="AA114" s="29">
        <v>290591</v>
      </c>
      <c r="AB114" s="24">
        <f>SUM(G114:AA114)</f>
        <v>290591</v>
      </c>
      <c r="AC114" s="12"/>
    </row>
    <row r="115" spans="2:37" ht="15" customHeight="1">
      <c r="B115" s="8"/>
      <c r="C115" s="30" t="s">
        <v>112</v>
      </c>
      <c r="D115" s="70" t="s">
        <v>81</v>
      </c>
      <c r="E115" s="22"/>
      <c r="F115" s="23" t="s">
        <v>12</v>
      </c>
      <c r="G115" s="28"/>
      <c r="H115" s="23"/>
      <c r="I115" s="23"/>
      <c r="J115" s="23"/>
      <c r="K115" s="23"/>
      <c r="L115" s="23"/>
      <c r="M115" s="23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42"/>
      <c r="AA115" s="29">
        <v>287782</v>
      </c>
      <c r="AB115" s="24">
        <f>SUM(G115:AA115)</f>
        <v>287782</v>
      </c>
      <c r="AC115" s="12"/>
    </row>
    <row r="116" spans="2:37" ht="15" customHeight="1">
      <c r="B116" s="8"/>
      <c r="C116" s="30" t="s">
        <v>112</v>
      </c>
      <c r="D116" s="70" t="s">
        <v>81</v>
      </c>
      <c r="E116" s="22"/>
      <c r="F116" s="23" t="s">
        <v>98</v>
      </c>
      <c r="G116" s="28"/>
      <c r="H116" s="23"/>
      <c r="I116" s="23"/>
      <c r="J116" s="23"/>
      <c r="K116" s="23"/>
      <c r="L116" s="23"/>
      <c r="M116" s="23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42"/>
      <c r="AA116" s="29">
        <v>94000</v>
      </c>
      <c r="AB116" s="24">
        <f>SUM(G116:AA116)</f>
        <v>94000</v>
      </c>
      <c r="AC116" s="12"/>
    </row>
    <row r="117" spans="2:37">
      <c r="B117" s="8"/>
      <c r="C117" s="31" t="s">
        <v>113</v>
      </c>
      <c r="D117" s="32"/>
      <c r="E117" s="32"/>
      <c r="F117" s="33"/>
      <c r="G117" s="33">
        <f t="shared" ref="G117:AB117" si="3">SUM(G6:G116)</f>
        <v>2736698</v>
      </c>
      <c r="H117" s="33">
        <f t="shared" si="3"/>
        <v>1051493</v>
      </c>
      <c r="I117" s="33">
        <f t="shared" si="3"/>
        <v>2765969</v>
      </c>
      <c r="J117" s="33">
        <f t="shared" si="3"/>
        <v>1768483</v>
      </c>
      <c r="K117" s="33">
        <f t="shared" si="3"/>
        <v>1611453</v>
      </c>
      <c r="L117" s="33">
        <f t="shared" si="3"/>
        <v>220400</v>
      </c>
      <c r="M117" s="33">
        <f t="shared" si="3"/>
        <v>3747400</v>
      </c>
      <c r="N117" s="33">
        <f t="shared" si="3"/>
        <v>0</v>
      </c>
      <c r="O117" s="33">
        <f t="shared" si="3"/>
        <v>0</v>
      </c>
      <c r="P117" s="33">
        <f t="shared" si="3"/>
        <v>0</v>
      </c>
      <c r="Q117" s="33">
        <f t="shared" si="3"/>
        <v>0</v>
      </c>
      <c r="R117" s="33">
        <f t="shared" si="3"/>
        <v>0</v>
      </c>
      <c r="S117" s="33">
        <f t="shared" si="3"/>
        <v>0</v>
      </c>
      <c r="T117" s="33">
        <f t="shared" si="3"/>
        <v>0</v>
      </c>
      <c r="U117" s="33">
        <f t="shared" si="3"/>
        <v>0</v>
      </c>
      <c r="V117" s="33">
        <f t="shared" si="3"/>
        <v>0</v>
      </c>
      <c r="W117" s="33">
        <f t="shared" si="3"/>
        <v>0</v>
      </c>
      <c r="X117" s="33">
        <f t="shared" si="3"/>
        <v>0</v>
      </c>
      <c r="Y117" s="33">
        <f t="shared" si="3"/>
        <v>0</v>
      </c>
      <c r="Z117" s="33">
        <f t="shared" si="3"/>
        <v>850000</v>
      </c>
      <c r="AA117" s="33">
        <f t="shared" si="3"/>
        <v>1967200</v>
      </c>
      <c r="AB117" s="33">
        <f t="shared" si="3"/>
        <v>16719096</v>
      </c>
      <c r="AC117" s="12"/>
    </row>
    <row r="118" spans="2:37" hidden="1">
      <c r="B118" s="8"/>
      <c r="C118" s="34"/>
      <c r="D118" s="34"/>
      <c r="E118" s="34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12"/>
    </row>
    <row r="119" spans="2:37" hidden="1">
      <c r="B119" s="8"/>
      <c r="C119" s="34" t="s">
        <v>114</v>
      </c>
      <c r="D119" s="34"/>
      <c r="E119" s="34"/>
      <c r="F119" s="36"/>
      <c r="G119" s="36">
        <v>0</v>
      </c>
      <c r="H119" s="36">
        <v>0</v>
      </c>
      <c r="I119" s="36">
        <f>H119</f>
        <v>0</v>
      </c>
      <c r="J119" s="36">
        <f t="shared" ref="J119:Y119" si="4">I119</f>
        <v>0</v>
      </c>
      <c r="K119" s="36">
        <f t="shared" si="4"/>
        <v>0</v>
      </c>
      <c r="L119" s="36">
        <f t="shared" si="4"/>
        <v>0</v>
      </c>
      <c r="M119" s="36">
        <f t="shared" si="4"/>
        <v>0</v>
      </c>
      <c r="N119" s="36">
        <f t="shared" si="4"/>
        <v>0</v>
      </c>
      <c r="O119" s="36">
        <f t="shared" si="4"/>
        <v>0</v>
      </c>
      <c r="P119" s="36">
        <f t="shared" si="4"/>
        <v>0</v>
      </c>
      <c r="Q119" s="36">
        <f t="shared" si="4"/>
        <v>0</v>
      </c>
      <c r="R119" s="36">
        <f t="shared" si="4"/>
        <v>0</v>
      </c>
      <c r="S119" s="36">
        <f t="shared" si="4"/>
        <v>0</v>
      </c>
      <c r="T119" s="36">
        <f t="shared" si="4"/>
        <v>0</v>
      </c>
      <c r="U119" s="36">
        <f t="shared" si="4"/>
        <v>0</v>
      </c>
      <c r="V119" s="36">
        <f t="shared" si="4"/>
        <v>0</v>
      </c>
      <c r="W119" s="36">
        <f t="shared" si="4"/>
        <v>0</v>
      </c>
      <c r="X119" s="36">
        <f t="shared" si="4"/>
        <v>0</v>
      </c>
      <c r="Y119" s="36">
        <f t="shared" si="4"/>
        <v>0</v>
      </c>
      <c r="Z119" s="36"/>
      <c r="AA119" s="36"/>
      <c r="AB119" s="36"/>
      <c r="AC119" s="12"/>
    </row>
    <row r="120" spans="2:37" hidden="1">
      <c r="B120" s="8"/>
      <c r="C120" s="34" t="s">
        <v>115</v>
      </c>
      <c r="D120" s="34"/>
      <c r="E120" s="34"/>
      <c r="F120" s="35"/>
      <c r="G120" s="35">
        <f>(G117+G118)*(1+G119)^0</f>
        <v>2736698</v>
      </c>
      <c r="H120" s="35">
        <f>(H117+H118)*(1+H119)^1</f>
        <v>1051493</v>
      </c>
      <c r="I120" s="35">
        <f>(I117+I118)*(1+I119)^2</f>
        <v>2765969</v>
      </c>
      <c r="J120" s="35">
        <f>(J117+J118)*(1+J119)^3</f>
        <v>1768483</v>
      </c>
      <c r="K120" s="35">
        <f>(K117+K118)*(1+K119)^4</f>
        <v>1611453</v>
      </c>
      <c r="L120" s="35">
        <f>(L117+L118)*(1+L119)^5</f>
        <v>220400</v>
      </c>
      <c r="M120" s="35">
        <f>(M117+M118)*(1+M119)^6</f>
        <v>3747400</v>
      </c>
      <c r="N120" s="35">
        <f>(N117+N118)*(1+N119)^7</f>
        <v>0</v>
      </c>
      <c r="O120" s="35">
        <f>(O117+O118)*(1+O119)^8</f>
        <v>0</v>
      </c>
      <c r="P120" s="35">
        <f>(P117+P118)*(1+P119)^9</f>
        <v>0</v>
      </c>
      <c r="Q120" s="35">
        <f>(Q117+Q118)*(1+Q119)^10</f>
        <v>0</v>
      </c>
      <c r="R120" s="35">
        <f t="shared" ref="R120:Y120" si="5">(R117+R118)*(1+R119)^10</f>
        <v>0</v>
      </c>
      <c r="S120" s="35">
        <f t="shared" si="5"/>
        <v>0</v>
      </c>
      <c r="T120" s="35">
        <f t="shared" si="5"/>
        <v>0</v>
      </c>
      <c r="U120" s="35">
        <f t="shared" si="5"/>
        <v>0</v>
      </c>
      <c r="V120" s="35">
        <f t="shared" si="5"/>
        <v>0</v>
      </c>
      <c r="W120" s="35">
        <f t="shared" si="5"/>
        <v>0</v>
      </c>
      <c r="X120" s="35">
        <f t="shared" si="5"/>
        <v>0</v>
      </c>
      <c r="Y120" s="35">
        <f t="shared" si="5"/>
        <v>0</v>
      </c>
      <c r="Z120" s="35"/>
      <c r="AA120" s="35"/>
      <c r="AB120" s="35">
        <f>SUM(F120:Y120)</f>
        <v>13901896</v>
      </c>
      <c r="AC120" s="12"/>
    </row>
    <row r="121" spans="2:37">
      <c r="B121" s="8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2"/>
    </row>
    <row r="122" spans="2:37">
      <c r="B122" s="8"/>
      <c r="C122" s="37" t="s">
        <v>116</v>
      </c>
      <c r="D122" s="38"/>
      <c r="E122" s="38"/>
      <c r="F122" s="39"/>
      <c r="G122" s="18">
        <f t="shared" ref="G122:Y122" si="6">G5</f>
        <v>2025</v>
      </c>
      <c r="H122" s="86">
        <f t="shared" si="6"/>
        <v>2026</v>
      </c>
      <c r="I122" s="18">
        <f t="shared" si="6"/>
        <v>2027</v>
      </c>
      <c r="J122" s="18">
        <f t="shared" si="6"/>
        <v>2028</v>
      </c>
      <c r="K122" s="18">
        <f t="shared" si="6"/>
        <v>2029</v>
      </c>
      <c r="L122" s="18">
        <f t="shared" si="6"/>
        <v>2030</v>
      </c>
      <c r="M122" s="18">
        <f t="shared" si="6"/>
        <v>2031</v>
      </c>
      <c r="N122" s="18">
        <f t="shared" si="6"/>
        <v>2032</v>
      </c>
      <c r="O122" s="18">
        <f t="shared" si="6"/>
        <v>2033</v>
      </c>
      <c r="P122" s="18">
        <f t="shared" si="6"/>
        <v>2034</v>
      </c>
      <c r="Q122" s="18">
        <f t="shared" si="6"/>
        <v>2035</v>
      </c>
      <c r="R122" s="18">
        <f t="shared" si="6"/>
        <v>2036</v>
      </c>
      <c r="S122" s="18">
        <f t="shared" si="6"/>
        <v>2037</v>
      </c>
      <c r="T122" s="18">
        <f t="shared" si="6"/>
        <v>2038</v>
      </c>
      <c r="U122" s="18">
        <f t="shared" si="6"/>
        <v>2039</v>
      </c>
      <c r="V122" s="18">
        <f t="shared" si="6"/>
        <v>2040</v>
      </c>
      <c r="W122" s="18">
        <f t="shared" si="6"/>
        <v>2041</v>
      </c>
      <c r="X122" s="18">
        <f t="shared" si="6"/>
        <v>2042</v>
      </c>
      <c r="Y122" s="18">
        <f t="shared" si="6"/>
        <v>2043</v>
      </c>
      <c r="Z122" s="18">
        <v>2032</v>
      </c>
      <c r="AA122" s="18">
        <v>2033</v>
      </c>
      <c r="AB122" s="18" t="s">
        <v>6</v>
      </c>
      <c r="AC122" s="12"/>
    </row>
    <row r="123" spans="2:37">
      <c r="B123" s="8"/>
      <c r="C123" s="40" t="s">
        <v>10</v>
      </c>
      <c r="D123" s="101" t="s">
        <v>137</v>
      </c>
      <c r="E123" s="100" t="s">
        <v>135</v>
      </c>
      <c r="F123" s="42"/>
      <c r="G123" s="74">
        <f t="shared" ref="G123:M131" si="7">ROUND(IFERROR(SUMIFS(INDEX($G$6:$Y$116,0,MATCH(G$122,$G$5:$Y$5,0)),$F$6:$F$116,$C123),0),0)</f>
        <v>682687</v>
      </c>
      <c r="H123" s="74">
        <f t="shared" si="7"/>
        <v>211820</v>
      </c>
      <c r="I123" s="74">
        <f t="shared" si="7"/>
        <v>1892718</v>
      </c>
      <c r="J123" s="74">
        <f t="shared" si="7"/>
        <v>1000232</v>
      </c>
      <c r="K123" s="74">
        <f t="shared" si="7"/>
        <v>773702</v>
      </c>
      <c r="L123" s="74">
        <f t="shared" si="7"/>
        <v>90000</v>
      </c>
      <c r="M123" s="74">
        <f t="shared" si="7"/>
        <v>3600000</v>
      </c>
      <c r="N123" s="23">
        <f t="shared" ref="N123:Y131" si="8">ROUND(IFERROR(SUMIFS(INDEX($G$6:$Y$107,0,MATCH(N$122,$G$5:$Y$5,0)),$F$6:$F$107,$C123),0),0)</f>
        <v>0</v>
      </c>
      <c r="O123" s="23">
        <f t="shared" si="8"/>
        <v>0</v>
      </c>
      <c r="P123" s="23">
        <f t="shared" si="8"/>
        <v>0</v>
      </c>
      <c r="Q123" s="23">
        <f t="shared" si="8"/>
        <v>0</v>
      </c>
      <c r="R123" s="23">
        <f t="shared" si="8"/>
        <v>0</v>
      </c>
      <c r="S123" s="23">
        <f t="shared" si="8"/>
        <v>0</v>
      </c>
      <c r="T123" s="23">
        <f t="shared" si="8"/>
        <v>0</v>
      </c>
      <c r="U123" s="23">
        <f t="shared" si="8"/>
        <v>0</v>
      </c>
      <c r="V123" s="23">
        <f t="shared" si="8"/>
        <v>0</v>
      </c>
      <c r="W123" s="23">
        <f t="shared" si="8"/>
        <v>0</v>
      </c>
      <c r="X123" s="23">
        <f t="shared" si="8"/>
        <v>0</v>
      </c>
      <c r="Y123" s="23">
        <f t="shared" si="8"/>
        <v>0</v>
      </c>
      <c r="Z123" s="74">
        <v>412218</v>
      </c>
      <c r="AA123" s="68">
        <v>1144827</v>
      </c>
      <c r="AB123" s="24">
        <f>SUM(G123:AA123)</f>
        <v>9808204</v>
      </c>
      <c r="AC123" s="12"/>
    </row>
    <row r="124" spans="2:37">
      <c r="B124" s="8"/>
      <c r="C124" s="40" t="s">
        <v>97</v>
      </c>
      <c r="D124" s="41"/>
      <c r="E124" s="41"/>
      <c r="F124" s="42"/>
      <c r="G124" s="103">
        <f t="shared" si="7"/>
        <v>450000</v>
      </c>
      <c r="H124" s="102">
        <f t="shared" si="7"/>
        <v>19925</v>
      </c>
      <c r="I124" s="23">
        <f t="shared" si="7"/>
        <v>0</v>
      </c>
      <c r="J124" s="23">
        <f t="shared" si="7"/>
        <v>0</v>
      </c>
      <c r="K124" s="23">
        <f t="shared" si="7"/>
        <v>0</v>
      </c>
      <c r="L124" s="23">
        <f t="shared" si="7"/>
        <v>0</v>
      </c>
      <c r="M124" s="23">
        <f t="shared" si="7"/>
        <v>0</v>
      </c>
      <c r="N124" s="23">
        <f t="shared" si="8"/>
        <v>0</v>
      </c>
      <c r="O124" s="23">
        <f t="shared" si="8"/>
        <v>0</v>
      </c>
      <c r="P124" s="23">
        <f t="shared" si="8"/>
        <v>0</v>
      </c>
      <c r="Q124" s="23">
        <f t="shared" si="8"/>
        <v>0</v>
      </c>
      <c r="R124" s="23">
        <f t="shared" si="8"/>
        <v>0</v>
      </c>
      <c r="S124" s="23">
        <f t="shared" si="8"/>
        <v>0</v>
      </c>
      <c r="T124" s="23">
        <f t="shared" si="8"/>
        <v>0</v>
      </c>
      <c r="U124" s="23">
        <f t="shared" si="8"/>
        <v>0</v>
      </c>
      <c r="V124" s="23">
        <f t="shared" si="8"/>
        <v>0</v>
      </c>
      <c r="W124" s="23">
        <f t="shared" si="8"/>
        <v>0</v>
      </c>
      <c r="X124" s="23">
        <f t="shared" si="8"/>
        <v>0</v>
      </c>
      <c r="Y124" s="23">
        <f t="shared" si="8"/>
        <v>0</v>
      </c>
      <c r="Z124" s="23"/>
      <c r="AA124" s="23"/>
      <c r="AB124" s="24">
        <f t="shared" ref="AB124:AB129" si="9">SUM(G124:Y124)</f>
        <v>469925</v>
      </c>
      <c r="AC124" s="12"/>
    </row>
    <row r="125" spans="2:37">
      <c r="B125" s="8"/>
      <c r="C125" s="40" t="s">
        <v>12</v>
      </c>
      <c r="D125" s="41"/>
      <c r="E125" s="41"/>
      <c r="F125" s="42"/>
      <c r="G125" s="75">
        <f t="shared" si="7"/>
        <v>437782</v>
      </c>
      <c r="H125" s="75">
        <f t="shared" si="7"/>
        <v>437782</v>
      </c>
      <c r="I125" s="75">
        <f t="shared" si="7"/>
        <v>437782</v>
      </c>
      <c r="J125" s="75">
        <f t="shared" si="7"/>
        <v>437782</v>
      </c>
      <c r="K125" s="75">
        <f t="shared" si="7"/>
        <v>437782</v>
      </c>
      <c r="L125" s="75">
        <f t="shared" si="7"/>
        <v>60000</v>
      </c>
      <c r="M125" s="75">
        <f t="shared" si="7"/>
        <v>140000</v>
      </c>
      <c r="N125" s="23">
        <f t="shared" si="8"/>
        <v>0</v>
      </c>
      <c r="O125" s="23">
        <f t="shared" si="8"/>
        <v>0</v>
      </c>
      <c r="P125" s="23">
        <f t="shared" si="8"/>
        <v>0</v>
      </c>
      <c r="Q125" s="23">
        <f t="shared" si="8"/>
        <v>0</v>
      </c>
      <c r="R125" s="23">
        <f t="shared" si="8"/>
        <v>0</v>
      </c>
      <c r="S125" s="23">
        <f t="shared" si="8"/>
        <v>0</v>
      </c>
      <c r="T125" s="23">
        <f t="shared" si="8"/>
        <v>0</v>
      </c>
      <c r="U125" s="23">
        <f t="shared" si="8"/>
        <v>0</v>
      </c>
      <c r="V125" s="23">
        <f t="shared" si="8"/>
        <v>0</v>
      </c>
      <c r="W125" s="23">
        <f t="shared" si="8"/>
        <v>0</v>
      </c>
      <c r="X125" s="23">
        <f t="shared" si="8"/>
        <v>0</v>
      </c>
      <c r="Y125" s="23">
        <f t="shared" si="8"/>
        <v>0</v>
      </c>
      <c r="Z125" s="75">
        <v>437782</v>
      </c>
      <c r="AA125" s="23">
        <v>287782</v>
      </c>
      <c r="AB125" s="24">
        <f>SUM(G125:AA125)</f>
        <v>3114474</v>
      </c>
      <c r="AC125" s="12"/>
    </row>
    <row r="126" spans="2:37">
      <c r="B126" s="8"/>
      <c r="C126" s="40" t="s">
        <v>20</v>
      </c>
      <c r="D126" s="41"/>
      <c r="E126" s="41"/>
      <c r="F126" s="42"/>
      <c r="G126" s="76">
        <f t="shared" si="7"/>
        <v>290591</v>
      </c>
      <c r="H126" s="76">
        <f t="shared" si="7"/>
        <v>276069</v>
      </c>
      <c r="I126" s="76">
        <f t="shared" si="7"/>
        <v>276069</v>
      </c>
      <c r="J126" s="76">
        <f t="shared" si="7"/>
        <v>276069</v>
      </c>
      <c r="K126" s="76">
        <f t="shared" si="7"/>
        <v>276069</v>
      </c>
      <c r="L126" s="76">
        <f t="shared" si="7"/>
        <v>0</v>
      </c>
      <c r="M126" s="76">
        <f t="shared" si="7"/>
        <v>0</v>
      </c>
      <c r="N126" s="23">
        <f t="shared" si="8"/>
        <v>0</v>
      </c>
      <c r="O126" s="23">
        <f t="shared" si="8"/>
        <v>0</v>
      </c>
      <c r="P126" s="23">
        <f t="shared" si="8"/>
        <v>0</v>
      </c>
      <c r="Q126" s="23">
        <f t="shared" si="8"/>
        <v>0</v>
      </c>
      <c r="R126" s="23">
        <f t="shared" si="8"/>
        <v>0</v>
      </c>
      <c r="S126" s="23">
        <f t="shared" si="8"/>
        <v>0</v>
      </c>
      <c r="T126" s="23">
        <f t="shared" si="8"/>
        <v>0</v>
      </c>
      <c r="U126" s="23">
        <f t="shared" si="8"/>
        <v>0</v>
      </c>
      <c r="V126" s="23">
        <f t="shared" si="8"/>
        <v>0</v>
      </c>
      <c r="W126" s="23">
        <f t="shared" si="8"/>
        <v>0</v>
      </c>
      <c r="X126" s="23">
        <f t="shared" si="8"/>
        <v>0</v>
      </c>
      <c r="Y126" s="23">
        <f t="shared" si="8"/>
        <v>0</v>
      </c>
      <c r="Z126" s="23"/>
      <c r="AA126" s="23">
        <v>290591</v>
      </c>
      <c r="AB126" s="24">
        <f>SUM(G126:AA126)</f>
        <v>1685458</v>
      </c>
      <c r="AC126" s="12"/>
      <c r="AE126" s="43"/>
    </row>
    <row r="127" spans="2:37">
      <c r="B127" s="8"/>
      <c r="C127" s="40" t="s">
        <v>98</v>
      </c>
      <c r="D127" s="41"/>
      <c r="E127" s="41"/>
      <c r="F127" s="42"/>
      <c r="G127" s="78">
        <f t="shared" si="7"/>
        <v>345000</v>
      </c>
      <c r="H127" s="78">
        <f t="shared" si="7"/>
        <v>0</v>
      </c>
      <c r="I127" s="78">
        <f t="shared" si="7"/>
        <v>94000</v>
      </c>
      <c r="J127" s="78">
        <f t="shared" si="7"/>
        <v>47000</v>
      </c>
      <c r="K127" s="78">
        <f t="shared" si="7"/>
        <v>47000</v>
      </c>
      <c r="L127" s="78">
        <f t="shared" si="7"/>
        <v>0</v>
      </c>
      <c r="M127" s="78">
        <f t="shared" si="7"/>
        <v>0</v>
      </c>
      <c r="N127" s="23">
        <f t="shared" si="8"/>
        <v>0</v>
      </c>
      <c r="O127" s="23">
        <f t="shared" si="8"/>
        <v>0</v>
      </c>
      <c r="P127" s="23">
        <f t="shared" si="8"/>
        <v>0</v>
      </c>
      <c r="Q127" s="23">
        <f t="shared" si="8"/>
        <v>0</v>
      </c>
      <c r="R127" s="23">
        <f t="shared" si="8"/>
        <v>0</v>
      </c>
      <c r="S127" s="23">
        <f t="shared" si="8"/>
        <v>0</v>
      </c>
      <c r="T127" s="23">
        <f t="shared" si="8"/>
        <v>0</v>
      </c>
      <c r="U127" s="23">
        <f t="shared" si="8"/>
        <v>0</v>
      </c>
      <c r="V127" s="23">
        <f t="shared" si="8"/>
        <v>0</v>
      </c>
      <c r="W127" s="23">
        <f t="shared" si="8"/>
        <v>0</v>
      </c>
      <c r="X127" s="23">
        <f t="shared" si="8"/>
        <v>0</v>
      </c>
      <c r="Y127" s="23">
        <f t="shared" si="8"/>
        <v>0</v>
      </c>
      <c r="Z127" s="23"/>
      <c r="AA127" s="23">
        <v>94000</v>
      </c>
      <c r="AB127" s="24">
        <f>SUM(G127:AA127)</f>
        <v>627000</v>
      </c>
      <c r="AC127" s="12"/>
      <c r="AE127" s="43"/>
    </row>
    <row r="128" spans="2:37">
      <c r="B128" s="8"/>
      <c r="C128" s="40" t="s">
        <v>117</v>
      </c>
      <c r="D128" s="41"/>
      <c r="E128" s="41"/>
      <c r="F128" s="42"/>
      <c r="G128" s="23">
        <f t="shared" si="7"/>
        <v>0</v>
      </c>
      <c r="H128" s="23">
        <f t="shared" si="7"/>
        <v>0</v>
      </c>
      <c r="I128" s="23">
        <f t="shared" si="7"/>
        <v>0</v>
      </c>
      <c r="J128" s="23">
        <f t="shared" si="7"/>
        <v>0</v>
      </c>
      <c r="K128" s="23">
        <f t="shared" si="7"/>
        <v>0</v>
      </c>
      <c r="L128" s="23">
        <f t="shared" si="7"/>
        <v>0</v>
      </c>
      <c r="M128" s="23">
        <f t="shared" si="7"/>
        <v>0</v>
      </c>
      <c r="N128" s="23">
        <f t="shared" si="8"/>
        <v>0</v>
      </c>
      <c r="O128" s="23">
        <f t="shared" si="8"/>
        <v>0</v>
      </c>
      <c r="P128" s="23">
        <f t="shared" si="8"/>
        <v>0</v>
      </c>
      <c r="Q128" s="23">
        <f t="shared" si="8"/>
        <v>0</v>
      </c>
      <c r="R128" s="23">
        <f t="shared" si="8"/>
        <v>0</v>
      </c>
      <c r="S128" s="23">
        <f t="shared" si="8"/>
        <v>0</v>
      </c>
      <c r="T128" s="23">
        <f t="shared" si="8"/>
        <v>0</v>
      </c>
      <c r="U128" s="23">
        <f t="shared" si="8"/>
        <v>0</v>
      </c>
      <c r="V128" s="23">
        <f t="shared" si="8"/>
        <v>0</v>
      </c>
      <c r="W128" s="23">
        <f t="shared" si="8"/>
        <v>0</v>
      </c>
      <c r="X128" s="23">
        <f t="shared" si="8"/>
        <v>0</v>
      </c>
      <c r="Y128" s="23">
        <f t="shared" si="8"/>
        <v>0</v>
      </c>
      <c r="Z128" s="23"/>
      <c r="AA128" s="23"/>
      <c r="AB128" s="24">
        <f t="shared" si="9"/>
        <v>0</v>
      </c>
      <c r="AC128" s="12"/>
      <c r="AE128" s="43"/>
    </row>
    <row r="129" spans="2:31" hidden="1">
      <c r="B129" s="8"/>
      <c r="C129" s="40" t="s">
        <v>118</v>
      </c>
      <c r="D129" s="41"/>
      <c r="E129" s="41"/>
      <c r="F129" s="42"/>
      <c r="G129" s="23">
        <f t="shared" si="7"/>
        <v>0</v>
      </c>
      <c r="H129" s="23">
        <f t="shared" si="7"/>
        <v>0</v>
      </c>
      <c r="I129" s="23">
        <f t="shared" si="7"/>
        <v>0</v>
      </c>
      <c r="J129" s="23">
        <f t="shared" si="7"/>
        <v>0</v>
      </c>
      <c r="K129" s="23">
        <f t="shared" si="7"/>
        <v>0</v>
      </c>
      <c r="L129" s="23">
        <f t="shared" si="7"/>
        <v>0</v>
      </c>
      <c r="M129" s="23">
        <f t="shared" si="7"/>
        <v>0</v>
      </c>
      <c r="N129" s="23">
        <f t="shared" si="8"/>
        <v>0</v>
      </c>
      <c r="O129" s="23">
        <f t="shared" si="8"/>
        <v>0</v>
      </c>
      <c r="P129" s="23">
        <f t="shared" si="8"/>
        <v>0</v>
      </c>
      <c r="Q129" s="23">
        <f t="shared" si="8"/>
        <v>0</v>
      </c>
      <c r="R129" s="23">
        <f t="shared" si="8"/>
        <v>0</v>
      </c>
      <c r="S129" s="23">
        <f t="shared" si="8"/>
        <v>0</v>
      </c>
      <c r="T129" s="23">
        <f t="shared" si="8"/>
        <v>0</v>
      </c>
      <c r="U129" s="23">
        <f t="shared" si="8"/>
        <v>0</v>
      </c>
      <c r="V129" s="23">
        <f t="shared" si="8"/>
        <v>0</v>
      </c>
      <c r="W129" s="23">
        <f t="shared" si="8"/>
        <v>0</v>
      </c>
      <c r="X129" s="23">
        <f t="shared" si="8"/>
        <v>0</v>
      </c>
      <c r="Y129" s="23">
        <f t="shared" si="8"/>
        <v>0</v>
      </c>
      <c r="Z129" s="23"/>
      <c r="AA129" s="23"/>
      <c r="AB129" s="24">
        <f t="shared" si="9"/>
        <v>0</v>
      </c>
      <c r="AC129" s="12"/>
      <c r="AE129" s="43"/>
    </row>
    <row r="130" spans="2:31">
      <c r="B130" s="8"/>
      <c r="C130" s="40" t="s">
        <v>18</v>
      </c>
      <c r="D130" s="41"/>
      <c r="E130" s="41"/>
      <c r="F130" s="42"/>
      <c r="G130" s="73">
        <f t="shared" si="7"/>
        <v>356208</v>
      </c>
      <c r="H130" s="73">
        <f t="shared" si="7"/>
        <v>105897</v>
      </c>
      <c r="I130" s="79">
        <f t="shared" si="7"/>
        <v>65400</v>
      </c>
      <c r="J130" s="73">
        <f t="shared" si="7"/>
        <v>7400</v>
      </c>
      <c r="K130" s="73">
        <f t="shared" si="7"/>
        <v>76900</v>
      </c>
      <c r="L130" s="73">
        <f t="shared" si="7"/>
        <v>70400</v>
      </c>
      <c r="M130" s="73">
        <f t="shared" si="7"/>
        <v>7400</v>
      </c>
      <c r="N130" s="23">
        <f t="shared" si="8"/>
        <v>0</v>
      </c>
      <c r="O130" s="23">
        <f t="shared" si="8"/>
        <v>0</v>
      </c>
      <c r="P130" s="23">
        <f t="shared" si="8"/>
        <v>0</v>
      </c>
      <c r="Q130" s="23">
        <f t="shared" si="8"/>
        <v>0</v>
      </c>
      <c r="R130" s="23">
        <f t="shared" si="8"/>
        <v>0</v>
      </c>
      <c r="S130" s="23">
        <f t="shared" si="8"/>
        <v>0</v>
      </c>
      <c r="T130" s="23">
        <f t="shared" si="8"/>
        <v>0</v>
      </c>
      <c r="U130" s="23">
        <f t="shared" si="8"/>
        <v>0</v>
      </c>
      <c r="V130" s="23">
        <f t="shared" si="8"/>
        <v>0</v>
      </c>
      <c r="W130" s="23">
        <f t="shared" si="8"/>
        <v>0</v>
      </c>
      <c r="X130" s="23">
        <f t="shared" si="8"/>
        <v>0</v>
      </c>
      <c r="Y130" s="23">
        <f t="shared" si="8"/>
        <v>0</v>
      </c>
      <c r="Z130" s="23"/>
      <c r="AA130" s="23"/>
      <c r="AB130" s="24">
        <f>SUM(G130:AA130)</f>
        <v>689605</v>
      </c>
      <c r="AC130" s="12"/>
      <c r="AE130" s="43"/>
    </row>
    <row r="131" spans="2:31">
      <c r="B131" s="8"/>
      <c r="C131" s="44" t="s">
        <v>95</v>
      </c>
      <c r="D131" s="45"/>
      <c r="E131" s="45"/>
      <c r="F131" s="46"/>
      <c r="G131" s="23">
        <f t="shared" si="7"/>
        <v>174430</v>
      </c>
      <c r="H131" s="23">
        <f t="shared" si="7"/>
        <v>0</v>
      </c>
      <c r="I131" s="23">
        <f t="shared" si="7"/>
        <v>0</v>
      </c>
      <c r="J131" s="23">
        <f t="shared" si="7"/>
        <v>0</v>
      </c>
      <c r="K131" s="23">
        <f t="shared" si="7"/>
        <v>0</v>
      </c>
      <c r="L131" s="23">
        <f t="shared" si="7"/>
        <v>0</v>
      </c>
      <c r="M131" s="23">
        <f t="shared" si="7"/>
        <v>0</v>
      </c>
      <c r="N131" s="47">
        <f t="shared" si="8"/>
        <v>0</v>
      </c>
      <c r="O131" s="47">
        <f t="shared" si="8"/>
        <v>0</v>
      </c>
      <c r="P131" s="47">
        <f t="shared" si="8"/>
        <v>0</v>
      </c>
      <c r="Q131" s="47">
        <f t="shared" si="8"/>
        <v>0</v>
      </c>
      <c r="R131" s="47">
        <f t="shared" si="8"/>
        <v>0</v>
      </c>
      <c r="S131" s="47">
        <f t="shared" si="8"/>
        <v>0</v>
      </c>
      <c r="T131" s="47">
        <f t="shared" si="8"/>
        <v>0</v>
      </c>
      <c r="U131" s="47">
        <f t="shared" si="8"/>
        <v>0</v>
      </c>
      <c r="V131" s="47">
        <f t="shared" si="8"/>
        <v>0</v>
      </c>
      <c r="W131" s="47">
        <f t="shared" si="8"/>
        <v>0</v>
      </c>
      <c r="X131" s="47">
        <f t="shared" si="8"/>
        <v>0</v>
      </c>
      <c r="Y131" s="47">
        <f t="shared" si="8"/>
        <v>0</v>
      </c>
      <c r="Z131" s="47"/>
      <c r="AA131" s="47"/>
      <c r="AB131" s="48">
        <f>SUM(G131:AA131)</f>
        <v>174430</v>
      </c>
      <c r="AC131" s="12"/>
      <c r="AE131" s="43"/>
    </row>
    <row r="132" spans="2:31">
      <c r="B132" s="8"/>
      <c r="C132" s="49" t="s">
        <v>119</v>
      </c>
      <c r="D132" s="50"/>
      <c r="E132" s="50"/>
      <c r="F132" s="51"/>
      <c r="G132" s="51">
        <f>SUM(G123:G131)</f>
        <v>2736698</v>
      </c>
      <c r="H132" s="51">
        <f t="shared" ref="H132:M132" si="10">SUM(H123:H131)</f>
        <v>1051493</v>
      </c>
      <c r="I132" s="51">
        <f t="shared" si="10"/>
        <v>2765969</v>
      </c>
      <c r="J132" s="51">
        <f t="shared" si="10"/>
        <v>1768483</v>
      </c>
      <c r="K132" s="51">
        <f t="shared" si="10"/>
        <v>1611453</v>
      </c>
      <c r="L132" s="51">
        <f t="shared" si="10"/>
        <v>220400</v>
      </c>
      <c r="M132" s="51">
        <f t="shared" si="10"/>
        <v>3747400</v>
      </c>
      <c r="N132" s="51">
        <f t="shared" ref="N132:Y132" si="11">SUM(N123:N130)</f>
        <v>0</v>
      </c>
      <c r="O132" s="51">
        <f t="shared" si="11"/>
        <v>0</v>
      </c>
      <c r="P132" s="51">
        <f t="shared" si="11"/>
        <v>0</v>
      </c>
      <c r="Q132" s="51">
        <f t="shared" si="11"/>
        <v>0</v>
      </c>
      <c r="R132" s="51">
        <f t="shared" si="11"/>
        <v>0</v>
      </c>
      <c r="S132" s="51">
        <f t="shared" si="11"/>
        <v>0</v>
      </c>
      <c r="T132" s="51">
        <f t="shared" si="11"/>
        <v>0</v>
      </c>
      <c r="U132" s="51">
        <f t="shared" si="11"/>
        <v>0</v>
      </c>
      <c r="V132" s="51">
        <f t="shared" si="11"/>
        <v>0</v>
      </c>
      <c r="W132" s="51">
        <f t="shared" si="11"/>
        <v>0</v>
      </c>
      <c r="X132" s="51">
        <f t="shared" si="11"/>
        <v>0</v>
      </c>
      <c r="Y132" s="51">
        <f t="shared" si="11"/>
        <v>0</v>
      </c>
      <c r="Z132" s="51">
        <f t="shared" ref="Z132" si="12">SUM(Z123:Z131)</f>
        <v>850000</v>
      </c>
      <c r="AA132" s="51">
        <f t="shared" ref="AA132" si="13">SUM(AA123:AA131)</f>
        <v>1817200</v>
      </c>
      <c r="AB132" s="51">
        <f>SUM(AB123:AB131)</f>
        <v>16569096</v>
      </c>
      <c r="AC132" s="12"/>
      <c r="AE132" s="43"/>
    </row>
    <row r="133" spans="2:31">
      <c r="B133" s="8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2"/>
      <c r="AE133" s="43"/>
    </row>
    <row r="134" spans="2:31" hidden="1">
      <c r="B134" s="8"/>
      <c r="C134" s="52" t="s">
        <v>120</v>
      </c>
      <c r="D134" s="38"/>
      <c r="E134" s="38"/>
      <c r="F134" s="53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12"/>
      <c r="AE134" s="43"/>
    </row>
    <row r="135" spans="2:31" hidden="1">
      <c r="B135" s="8"/>
      <c r="C135" s="56" t="s">
        <v>14</v>
      </c>
      <c r="D135" s="57"/>
      <c r="E135" s="57"/>
      <c r="F135" s="58"/>
      <c r="G135" s="59">
        <f t="shared" ref="G135:P135" si="14">SUMIF($E$6:$E$107,$C$135,G6:G107)</f>
        <v>682687</v>
      </c>
      <c r="H135" s="59">
        <f t="shared" si="14"/>
        <v>211820</v>
      </c>
      <c r="I135" s="59">
        <f t="shared" si="14"/>
        <v>1692718</v>
      </c>
      <c r="J135" s="59">
        <f t="shared" si="14"/>
        <v>1000232</v>
      </c>
      <c r="K135" s="59">
        <f t="shared" si="14"/>
        <v>773702</v>
      </c>
      <c r="L135" s="59">
        <f t="shared" si="14"/>
        <v>90000</v>
      </c>
      <c r="M135" s="59">
        <f t="shared" si="14"/>
        <v>3600000</v>
      </c>
      <c r="N135" s="59">
        <f t="shared" si="14"/>
        <v>0</v>
      </c>
      <c r="O135" s="59">
        <f t="shared" si="14"/>
        <v>0</v>
      </c>
      <c r="P135" s="59">
        <f t="shared" si="14"/>
        <v>0</v>
      </c>
      <c r="AB135" s="24">
        <f>SUM(G135:Y135)</f>
        <v>8051159</v>
      </c>
      <c r="AC135" s="12"/>
    </row>
    <row r="136" spans="2:31" hidden="1">
      <c r="B136" s="8"/>
      <c r="C136" s="50" t="s">
        <v>119</v>
      </c>
      <c r="D136" s="50"/>
      <c r="E136" s="50"/>
      <c r="F136" s="51"/>
      <c r="G136" s="51">
        <f t="shared" ref="G136:AB136" si="15">SUM(G135:G135)</f>
        <v>682687</v>
      </c>
      <c r="H136" s="51">
        <f t="shared" si="15"/>
        <v>211820</v>
      </c>
      <c r="I136" s="51">
        <f t="shared" si="15"/>
        <v>1692718</v>
      </c>
      <c r="J136" s="51">
        <f t="shared" si="15"/>
        <v>1000232</v>
      </c>
      <c r="K136" s="51">
        <f t="shared" si="15"/>
        <v>773702</v>
      </c>
      <c r="L136" s="51">
        <f t="shared" si="15"/>
        <v>90000</v>
      </c>
      <c r="M136" s="51">
        <f t="shared" si="15"/>
        <v>3600000</v>
      </c>
      <c r="N136" s="51">
        <f t="shared" si="15"/>
        <v>0</v>
      </c>
      <c r="O136" s="51">
        <f t="shared" si="15"/>
        <v>0</v>
      </c>
      <c r="P136" s="51">
        <f t="shared" si="15"/>
        <v>0</v>
      </c>
      <c r="Q136" s="51">
        <f t="shared" si="15"/>
        <v>0</v>
      </c>
      <c r="R136" s="51">
        <f t="shared" si="15"/>
        <v>0</v>
      </c>
      <c r="S136" s="51">
        <f t="shared" si="15"/>
        <v>0</v>
      </c>
      <c r="T136" s="51">
        <f t="shared" si="15"/>
        <v>0</v>
      </c>
      <c r="U136" s="51">
        <f t="shared" si="15"/>
        <v>0</v>
      </c>
      <c r="V136" s="51">
        <f t="shared" si="15"/>
        <v>0</v>
      </c>
      <c r="W136" s="51">
        <f t="shared" si="15"/>
        <v>0</v>
      </c>
      <c r="X136" s="51">
        <f t="shared" si="15"/>
        <v>0</v>
      </c>
      <c r="Y136" s="51">
        <f t="shared" si="15"/>
        <v>0</v>
      </c>
      <c r="Z136" s="51"/>
      <c r="AA136" s="51"/>
      <c r="AB136" s="51">
        <f t="shared" si="15"/>
        <v>8051159</v>
      </c>
      <c r="AC136" s="12"/>
    </row>
    <row r="137" spans="2:31" hidden="1">
      <c r="B137" s="8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2"/>
    </row>
    <row r="138" spans="2:31">
      <c r="B138" s="8"/>
      <c r="C138" s="88" t="s">
        <v>121</v>
      </c>
      <c r="D138" s="38"/>
      <c r="E138" s="38"/>
      <c r="F138" s="39"/>
      <c r="G138" s="18">
        <f t="shared" ref="G138:Y138" si="16">G5</f>
        <v>2025</v>
      </c>
      <c r="H138" s="18">
        <f t="shared" si="16"/>
        <v>2026</v>
      </c>
      <c r="I138" s="18">
        <f t="shared" si="16"/>
        <v>2027</v>
      </c>
      <c r="J138" s="18">
        <f t="shared" si="16"/>
        <v>2028</v>
      </c>
      <c r="K138" s="18">
        <f t="shared" si="16"/>
        <v>2029</v>
      </c>
      <c r="L138" s="18">
        <f t="shared" si="16"/>
        <v>2030</v>
      </c>
      <c r="M138" s="18">
        <f t="shared" si="16"/>
        <v>2031</v>
      </c>
      <c r="N138" s="18">
        <f t="shared" si="16"/>
        <v>2032</v>
      </c>
      <c r="O138" s="18">
        <f t="shared" si="16"/>
        <v>2033</v>
      </c>
      <c r="P138" s="18">
        <f t="shared" si="16"/>
        <v>2034</v>
      </c>
      <c r="Q138" s="18">
        <f t="shared" si="16"/>
        <v>2035</v>
      </c>
      <c r="R138" s="18">
        <f t="shared" si="16"/>
        <v>2036</v>
      </c>
      <c r="S138" s="18">
        <f t="shared" si="16"/>
        <v>2037</v>
      </c>
      <c r="T138" s="18">
        <f t="shared" si="16"/>
        <v>2038</v>
      </c>
      <c r="U138" s="18">
        <f t="shared" si="16"/>
        <v>2039</v>
      </c>
      <c r="V138" s="18">
        <f t="shared" si="16"/>
        <v>2040</v>
      </c>
      <c r="W138" s="18">
        <f t="shared" si="16"/>
        <v>2041</v>
      </c>
      <c r="X138" s="18">
        <f t="shared" si="16"/>
        <v>2042</v>
      </c>
      <c r="Y138" s="18">
        <f t="shared" si="16"/>
        <v>2043</v>
      </c>
      <c r="Z138" s="18">
        <v>2032</v>
      </c>
      <c r="AA138" s="18">
        <v>2033</v>
      </c>
      <c r="AB138" s="18" t="s">
        <v>6</v>
      </c>
      <c r="AC138" s="12"/>
    </row>
    <row r="139" spans="2:31">
      <c r="B139" s="8"/>
      <c r="C139" s="40" t="s">
        <v>122</v>
      </c>
      <c r="D139" s="41"/>
      <c r="E139" s="41"/>
      <c r="F139" s="42"/>
      <c r="G139" s="23">
        <f t="shared" ref="G139:M144" si="17">ROUND(IFERROR(SUMIFS(INDEX($G$6:$M$116,0,MATCH(G$138,$G$5:$Y$5,0)),$D$6:$D$116,$C139,$F$6:$F$116,$C$123),0),0)</f>
        <v>0</v>
      </c>
      <c r="H139" s="23">
        <f t="shared" si="17"/>
        <v>0</v>
      </c>
      <c r="I139" s="23">
        <f t="shared" si="17"/>
        <v>0</v>
      </c>
      <c r="J139" s="23">
        <f t="shared" si="17"/>
        <v>0</v>
      </c>
      <c r="K139" s="23">
        <f t="shared" si="17"/>
        <v>0</v>
      </c>
      <c r="L139" s="23">
        <f t="shared" si="17"/>
        <v>0</v>
      </c>
      <c r="M139" s="23">
        <f t="shared" si="17"/>
        <v>0</v>
      </c>
      <c r="N139" s="23">
        <f t="shared" ref="N139:Y145" si="18">ROUND(IFERROR(SUMIFS(INDEX($G$6:$Y$107,0,MATCH(N$138,$G$5:$Y$5,0)),$D$6:$D$107,$C139),0),0)</f>
        <v>0</v>
      </c>
      <c r="O139" s="23">
        <f t="shared" si="18"/>
        <v>0</v>
      </c>
      <c r="P139" s="23">
        <f t="shared" si="18"/>
        <v>0</v>
      </c>
      <c r="Q139" s="23">
        <f t="shared" si="18"/>
        <v>0</v>
      </c>
      <c r="R139" s="23">
        <f t="shared" si="18"/>
        <v>0</v>
      </c>
      <c r="S139" s="23">
        <f t="shared" si="18"/>
        <v>0</v>
      </c>
      <c r="T139" s="23">
        <f t="shared" si="18"/>
        <v>0</v>
      </c>
      <c r="U139" s="23">
        <f t="shared" si="18"/>
        <v>0</v>
      </c>
      <c r="V139" s="23">
        <f t="shared" si="18"/>
        <v>0</v>
      </c>
      <c r="W139" s="23">
        <f t="shared" si="18"/>
        <v>0</v>
      </c>
      <c r="X139" s="23">
        <f t="shared" si="18"/>
        <v>0</v>
      </c>
      <c r="Y139" s="23">
        <f t="shared" si="18"/>
        <v>0</v>
      </c>
      <c r="Z139" s="23"/>
      <c r="AA139" s="23"/>
      <c r="AB139" s="24">
        <f>SUM(G139:Y139)</f>
        <v>0</v>
      </c>
      <c r="AC139" s="12"/>
    </row>
    <row r="140" spans="2:31">
      <c r="B140" s="8"/>
      <c r="C140" s="40" t="s">
        <v>9</v>
      </c>
      <c r="D140" s="41"/>
      <c r="E140" s="41"/>
      <c r="F140" s="42"/>
      <c r="G140" s="23">
        <f t="shared" si="17"/>
        <v>0</v>
      </c>
      <c r="H140" s="23">
        <f t="shared" si="17"/>
        <v>0</v>
      </c>
      <c r="I140" s="23">
        <f t="shared" si="17"/>
        <v>610000</v>
      </c>
      <c r="J140" s="23">
        <f t="shared" si="17"/>
        <v>440000</v>
      </c>
      <c r="K140" s="23">
        <f t="shared" si="17"/>
        <v>600000</v>
      </c>
      <c r="L140" s="23">
        <f t="shared" si="17"/>
        <v>0</v>
      </c>
      <c r="M140" s="23">
        <f t="shared" si="17"/>
        <v>3500000</v>
      </c>
      <c r="N140" s="23">
        <f t="shared" si="18"/>
        <v>0</v>
      </c>
      <c r="O140" s="23">
        <f t="shared" si="18"/>
        <v>0</v>
      </c>
      <c r="P140" s="23">
        <f t="shared" si="18"/>
        <v>0</v>
      </c>
      <c r="Q140" s="23">
        <f t="shared" si="18"/>
        <v>0</v>
      </c>
      <c r="R140" s="23">
        <f t="shared" si="18"/>
        <v>0</v>
      </c>
      <c r="S140" s="23">
        <f t="shared" si="18"/>
        <v>0</v>
      </c>
      <c r="T140" s="23">
        <f t="shared" si="18"/>
        <v>0</v>
      </c>
      <c r="U140" s="23">
        <f t="shared" si="18"/>
        <v>0</v>
      </c>
      <c r="V140" s="23">
        <f t="shared" si="18"/>
        <v>0</v>
      </c>
      <c r="W140" s="23">
        <f t="shared" si="18"/>
        <v>0</v>
      </c>
      <c r="X140" s="23">
        <f t="shared" si="18"/>
        <v>0</v>
      </c>
      <c r="Y140" s="23">
        <f t="shared" si="18"/>
        <v>0</v>
      </c>
      <c r="Z140" s="23"/>
      <c r="AA140" s="23"/>
      <c r="AB140" s="24">
        <f t="shared" ref="AB140:AB145" si="19">SUM(G140:Y140)</f>
        <v>5150000</v>
      </c>
      <c r="AC140" s="12"/>
    </row>
    <row r="141" spans="2:31">
      <c r="B141" s="8"/>
      <c r="C141" s="40" t="s">
        <v>32</v>
      </c>
      <c r="D141" s="41"/>
      <c r="E141" s="45"/>
      <c r="F141" s="42"/>
      <c r="G141" s="23">
        <f t="shared" si="17"/>
        <v>0</v>
      </c>
      <c r="H141" s="23">
        <f t="shared" si="17"/>
        <v>0</v>
      </c>
      <c r="I141" s="23">
        <f t="shared" si="17"/>
        <v>0</v>
      </c>
      <c r="J141" s="23">
        <f t="shared" si="17"/>
        <v>0</v>
      </c>
      <c r="K141" s="23">
        <f t="shared" si="17"/>
        <v>0</v>
      </c>
      <c r="L141" s="23">
        <f t="shared" si="17"/>
        <v>0</v>
      </c>
      <c r="M141" s="23">
        <f t="shared" si="17"/>
        <v>0</v>
      </c>
      <c r="N141" s="23">
        <f t="shared" si="18"/>
        <v>0</v>
      </c>
      <c r="O141" s="23">
        <f t="shared" si="18"/>
        <v>0</v>
      </c>
      <c r="P141" s="23">
        <f t="shared" si="18"/>
        <v>0</v>
      </c>
      <c r="Q141" s="23">
        <f t="shared" si="18"/>
        <v>0</v>
      </c>
      <c r="R141" s="23">
        <f t="shared" si="18"/>
        <v>0</v>
      </c>
      <c r="S141" s="23">
        <f t="shared" si="18"/>
        <v>0</v>
      </c>
      <c r="T141" s="23">
        <f t="shared" si="18"/>
        <v>0</v>
      </c>
      <c r="U141" s="23">
        <f t="shared" si="18"/>
        <v>0</v>
      </c>
      <c r="V141" s="23">
        <f t="shared" si="18"/>
        <v>0</v>
      </c>
      <c r="W141" s="23">
        <f t="shared" si="18"/>
        <v>0</v>
      </c>
      <c r="X141" s="23">
        <f t="shared" si="18"/>
        <v>0</v>
      </c>
      <c r="Y141" s="23">
        <f t="shared" si="18"/>
        <v>0</v>
      </c>
      <c r="Z141" s="23"/>
      <c r="AA141" s="23"/>
      <c r="AB141" s="24">
        <f t="shared" si="19"/>
        <v>0</v>
      </c>
      <c r="AC141" s="12"/>
    </row>
    <row r="142" spans="2:31">
      <c r="B142" s="8"/>
      <c r="C142" s="40" t="s">
        <v>47</v>
      </c>
      <c r="D142" s="41"/>
      <c r="E142" s="29"/>
      <c r="F142" s="42"/>
      <c r="G142" s="23">
        <f t="shared" si="17"/>
        <v>0</v>
      </c>
      <c r="H142" s="23">
        <f t="shared" si="17"/>
        <v>0</v>
      </c>
      <c r="I142" s="23">
        <f t="shared" si="17"/>
        <v>0</v>
      </c>
      <c r="J142" s="23">
        <f t="shared" si="17"/>
        <v>129685</v>
      </c>
      <c r="K142" s="23">
        <f t="shared" si="17"/>
        <v>0</v>
      </c>
      <c r="L142" s="23">
        <f t="shared" si="17"/>
        <v>90000</v>
      </c>
      <c r="M142" s="23">
        <f t="shared" si="17"/>
        <v>100000</v>
      </c>
      <c r="N142" s="23">
        <f t="shared" si="18"/>
        <v>0</v>
      </c>
      <c r="O142" s="23">
        <f t="shared" si="18"/>
        <v>0</v>
      </c>
      <c r="P142" s="23">
        <f t="shared" si="18"/>
        <v>0</v>
      </c>
      <c r="Q142" s="23">
        <f t="shared" si="18"/>
        <v>0</v>
      </c>
      <c r="R142" s="23">
        <f t="shared" si="18"/>
        <v>0</v>
      </c>
      <c r="S142" s="23">
        <f t="shared" si="18"/>
        <v>0</v>
      </c>
      <c r="T142" s="23">
        <f t="shared" si="18"/>
        <v>0</v>
      </c>
      <c r="U142" s="23">
        <f t="shared" si="18"/>
        <v>0</v>
      </c>
      <c r="V142" s="23">
        <f t="shared" si="18"/>
        <v>0</v>
      </c>
      <c r="W142" s="23">
        <f t="shared" si="18"/>
        <v>0</v>
      </c>
      <c r="X142" s="23">
        <f t="shared" si="18"/>
        <v>0</v>
      </c>
      <c r="Y142" s="23">
        <f t="shared" si="18"/>
        <v>0</v>
      </c>
      <c r="Z142" s="23"/>
      <c r="AA142" s="23"/>
      <c r="AB142" s="24">
        <f t="shared" si="19"/>
        <v>319685</v>
      </c>
      <c r="AC142" s="12"/>
      <c r="AE142" s="43"/>
    </row>
    <row r="143" spans="2:31">
      <c r="B143" s="8"/>
      <c r="C143" s="40" t="s">
        <v>74</v>
      </c>
      <c r="D143" s="41"/>
      <c r="E143" s="60"/>
      <c r="F143" s="42"/>
      <c r="G143" s="23">
        <f t="shared" si="17"/>
        <v>0</v>
      </c>
      <c r="H143" s="23">
        <f t="shared" si="17"/>
        <v>0</v>
      </c>
      <c r="I143" s="23">
        <f t="shared" si="17"/>
        <v>0</v>
      </c>
      <c r="J143" s="23">
        <f t="shared" si="17"/>
        <v>1500</v>
      </c>
      <c r="K143" s="23">
        <f t="shared" si="17"/>
        <v>1500</v>
      </c>
      <c r="L143" s="23">
        <f t="shared" si="17"/>
        <v>0</v>
      </c>
      <c r="M143" s="23">
        <f t="shared" si="17"/>
        <v>0</v>
      </c>
      <c r="N143" s="23">
        <f t="shared" si="18"/>
        <v>0</v>
      </c>
      <c r="O143" s="23">
        <f t="shared" si="18"/>
        <v>0</v>
      </c>
      <c r="P143" s="23">
        <f t="shared" si="18"/>
        <v>0</v>
      </c>
      <c r="Q143" s="23">
        <f t="shared" si="18"/>
        <v>0</v>
      </c>
      <c r="R143" s="23">
        <f t="shared" si="18"/>
        <v>0</v>
      </c>
      <c r="S143" s="23">
        <f t="shared" si="18"/>
        <v>0</v>
      </c>
      <c r="T143" s="23">
        <f t="shared" si="18"/>
        <v>0</v>
      </c>
      <c r="U143" s="23">
        <f t="shared" si="18"/>
        <v>0</v>
      </c>
      <c r="V143" s="23">
        <f t="shared" si="18"/>
        <v>0</v>
      </c>
      <c r="W143" s="23">
        <f t="shared" si="18"/>
        <v>0</v>
      </c>
      <c r="X143" s="23">
        <f t="shared" si="18"/>
        <v>0</v>
      </c>
      <c r="Y143" s="23">
        <f t="shared" si="18"/>
        <v>0</v>
      </c>
      <c r="Z143" s="23"/>
      <c r="AA143" s="23"/>
      <c r="AB143" s="24">
        <f t="shared" si="19"/>
        <v>3000</v>
      </c>
      <c r="AC143" s="12"/>
      <c r="AE143" s="43"/>
    </row>
    <row r="144" spans="2:31">
      <c r="B144" s="8"/>
      <c r="C144" s="40" t="s">
        <v>81</v>
      </c>
      <c r="D144" s="41"/>
      <c r="E144" s="41"/>
      <c r="F144" s="42"/>
      <c r="G144" s="23">
        <f t="shared" si="17"/>
        <v>682687</v>
      </c>
      <c r="H144" s="23">
        <f t="shared" si="17"/>
        <v>211820</v>
      </c>
      <c r="I144" s="23">
        <f t="shared" si="17"/>
        <v>1282718</v>
      </c>
      <c r="J144" s="23">
        <f t="shared" si="17"/>
        <v>429047</v>
      </c>
      <c r="K144" s="23">
        <f t="shared" si="17"/>
        <v>172202</v>
      </c>
      <c r="L144" s="23">
        <f t="shared" si="17"/>
        <v>0</v>
      </c>
      <c r="M144" s="23">
        <f t="shared" si="17"/>
        <v>0</v>
      </c>
      <c r="N144" s="23">
        <f t="shared" si="18"/>
        <v>0</v>
      </c>
      <c r="O144" s="23">
        <f t="shared" si="18"/>
        <v>0</v>
      </c>
      <c r="P144" s="23">
        <f t="shared" si="18"/>
        <v>0</v>
      </c>
      <c r="Q144" s="23">
        <f t="shared" si="18"/>
        <v>0</v>
      </c>
      <c r="R144" s="23">
        <f t="shared" si="18"/>
        <v>0</v>
      </c>
      <c r="S144" s="23">
        <f t="shared" si="18"/>
        <v>0</v>
      </c>
      <c r="T144" s="23">
        <f t="shared" si="18"/>
        <v>0</v>
      </c>
      <c r="U144" s="23">
        <f t="shared" si="18"/>
        <v>0</v>
      </c>
      <c r="V144" s="23">
        <f t="shared" si="18"/>
        <v>0</v>
      </c>
      <c r="W144" s="23">
        <f t="shared" si="18"/>
        <v>0</v>
      </c>
      <c r="X144" s="23">
        <f t="shared" si="18"/>
        <v>0</v>
      </c>
      <c r="Y144" s="23">
        <f t="shared" si="18"/>
        <v>0</v>
      </c>
      <c r="Z144" s="23"/>
      <c r="AA144" s="23">
        <v>2316682</v>
      </c>
      <c r="AB144" s="24">
        <f>SUM(G144:Y144)</f>
        <v>2778474</v>
      </c>
      <c r="AC144" s="12"/>
      <c r="AE144" s="43"/>
    </row>
    <row r="145" spans="2:31" hidden="1">
      <c r="B145" s="8"/>
      <c r="C145" s="40"/>
      <c r="D145" s="41"/>
      <c r="E145" s="41"/>
      <c r="F145" s="42"/>
      <c r="G145" s="23">
        <f>ROUND(IFERROR(SUMIFS(INDEX($G$6:$M$116,0,MATCH(G$138,$G$5:$Y$5,0)),$D$6:$D$116,$C145,$F$6:$F$116,$C$123),0),0)</f>
        <v>0</v>
      </c>
      <c r="H145" s="23">
        <f>ROUND(IFERROR(SUMIFS(INDEX($G$6:$Y$107,0,MATCH(H$138,$G$5:$Y$5,0)),$D$6:$D$107,$C145,$F$6:$F$107,$C$123),0),0)</f>
        <v>0</v>
      </c>
      <c r="I145" s="23">
        <f>ROUND(IFERROR(SUMIFS(INDEX($G$6:$Y$107,0,MATCH(I$138,$G$5:$Y$5,0)),$D$6:$D$107,$C145,$F$6:$F$107,$C$123),0),0)</f>
        <v>0</v>
      </c>
      <c r="J145" s="23">
        <f>ROUND(IFERROR(SUMIFS(INDEX($G$6:$Y$107,0,MATCH(J$138,$G$5:$Y$5,0)),$D$6:$D$107,$C145,$F$6:$F$107,$C$123),0),0)</f>
        <v>0</v>
      </c>
      <c r="K145" s="23">
        <f>ROUND(IFERROR(SUMIFS(INDEX($G$6:$M$116,0,MATCH(K$138,$G$5:$Y$5,0)),$D$6:$D$116,$C145,$F$6:$F$116,$C$123),0),0)</f>
        <v>0</v>
      </c>
      <c r="L145" s="23">
        <f>ROUND(IFERROR(SUMIFS(INDEX($G$6:$Y$107,0,MATCH(L$138,$G$5:$Y$5,0)),$D$6:$D$107,$C145),0),0)</f>
        <v>0</v>
      </c>
      <c r="M145" s="23">
        <f>ROUND(IFERROR(SUMIFS(INDEX($G$6:$Y$107,0,MATCH(M$138,$G$5:$Y$5,0)),$D$6:$D$107,$C145),0),0)</f>
        <v>0</v>
      </c>
      <c r="N145" s="23">
        <f t="shared" si="18"/>
        <v>0</v>
      </c>
      <c r="O145" s="23">
        <f t="shared" si="18"/>
        <v>0</v>
      </c>
      <c r="P145" s="23">
        <f t="shared" si="18"/>
        <v>0</v>
      </c>
      <c r="Q145" s="23">
        <f t="shared" si="18"/>
        <v>0</v>
      </c>
      <c r="R145" s="23">
        <f t="shared" si="18"/>
        <v>0</v>
      </c>
      <c r="S145" s="23">
        <f t="shared" si="18"/>
        <v>0</v>
      </c>
      <c r="T145" s="23">
        <f t="shared" si="18"/>
        <v>0</v>
      </c>
      <c r="U145" s="23">
        <f t="shared" si="18"/>
        <v>0</v>
      </c>
      <c r="V145" s="23">
        <f t="shared" si="18"/>
        <v>0</v>
      </c>
      <c r="W145" s="23">
        <f t="shared" si="18"/>
        <v>0</v>
      </c>
      <c r="X145" s="23">
        <f t="shared" si="18"/>
        <v>0</v>
      </c>
      <c r="Y145" s="23">
        <f t="shared" si="18"/>
        <v>0</v>
      </c>
      <c r="Z145" s="23"/>
      <c r="AA145" s="23"/>
      <c r="AB145" s="24">
        <f t="shared" si="19"/>
        <v>0</v>
      </c>
      <c r="AC145" s="12"/>
      <c r="AE145" s="43"/>
    </row>
    <row r="146" spans="2:31">
      <c r="B146" s="8"/>
      <c r="C146" s="49" t="s">
        <v>119</v>
      </c>
      <c r="D146" s="50"/>
      <c r="E146" s="50"/>
      <c r="F146" s="51"/>
      <c r="G146" s="51">
        <f t="shared" ref="G146:AA146" si="20">SUM(G139:G145)</f>
        <v>682687</v>
      </c>
      <c r="H146" s="51">
        <f t="shared" si="20"/>
        <v>211820</v>
      </c>
      <c r="I146" s="51">
        <f t="shared" si="20"/>
        <v>1892718</v>
      </c>
      <c r="J146" s="51">
        <f t="shared" si="20"/>
        <v>1000232</v>
      </c>
      <c r="K146" s="51">
        <f t="shared" si="20"/>
        <v>773702</v>
      </c>
      <c r="L146" s="51">
        <f t="shared" si="20"/>
        <v>90000</v>
      </c>
      <c r="M146" s="51">
        <f t="shared" si="20"/>
        <v>3600000</v>
      </c>
      <c r="N146" s="51">
        <f t="shared" si="20"/>
        <v>0</v>
      </c>
      <c r="O146" s="51">
        <f t="shared" si="20"/>
        <v>0</v>
      </c>
      <c r="P146" s="51">
        <f t="shared" si="20"/>
        <v>0</v>
      </c>
      <c r="Q146" s="51">
        <f t="shared" si="20"/>
        <v>0</v>
      </c>
      <c r="R146" s="51">
        <f t="shared" si="20"/>
        <v>0</v>
      </c>
      <c r="S146" s="51">
        <f t="shared" si="20"/>
        <v>0</v>
      </c>
      <c r="T146" s="51">
        <f t="shared" si="20"/>
        <v>0</v>
      </c>
      <c r="U146" s="51">
        <f t="shared" si="20"/>
        <v>0</v>
      </c>
      <c r="V146" s="51">
        <f t="shared" si="20"/>
        <v>0</v>
      </c>
      <c r="W146" s="51">
        <f t="shared" si="20"/>
        <v>0</v>
      </c>
      <c r="X146" s="51">
        <f t="shared" si="20"/>
        <v>0</v>
      </c>
      <c r="Y146" s="51">
        <f t="shared" si="20"/>
        <v>0</v>
      </c>
      <c r="Z146" s="51"/>
      <c r="AA146" s="51">
        <f t="shared" si="20"/>
        <v>2316682</v>
      </c>
      <c r="AB146" s="51">
        <f>SUM(AB139:AB145)</f>
        <v>8251159</v>
      </c>
      <c r="AC146" s="12"/>
      <c r="AE146" s="43"/>
    </row>
    <row r="147" spans="2:31">
      <c r="B147" s="8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2"/>
      <c r="AE147" s="43"/>
    </row>
    <row r="148" spans="2:31">
      <c r="B148" s="8"/>
      <c r="C148" s="61" t="s">
        <v>123</v>
      </c>
      <c r="D148" s="61"/>
      <c r="E148" s="6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2"/>
    </row>
    <row r="149" spans="2:31">
      <c r="B149" s="8"/>
      <c r="C149" s="11" t="s">
        <v>124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2"/>
    </row>
    <row r="150" spans="2:31" ht="13.5" thickBot="1">
      <c r="B150" s="62"/>
      <c r="C150" s="98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4"/>
    </row>
    <row r="151" spans="2:31">
      <c r="C151" s="65"/>
    </row>
    <row r="152" spans="2:31" hidden="1">
      <c r="C152" s="15" t="s">
        <v>125</v>
      </c>
      <c r="D152" s="15"/>
      <c r="E152" s="15"/>
    </row>
    <row r="153" spans="2:31" hidden="1">
      <c r="C153" s="1" t="s">
        <v>45</v>
      </c>
      <c r="G153" s="1" t="b">
        <f t="shared" ref="G153:AB153" si="21">G117=G132</f>
        <v>1</v>
      </c>
      <c r="H153" s="1" t="b">
        <f t="shared" si="21"/>
        <v>1</v>
      </c>
      <c r="I153" s="1" t="b">
        <f t="shared" si="21"/>
        <v>1</v>
      </c>
      <c r="J153" s="1" t="b">
        <f t="shared" si="21"/>
        <v>1</v>
      </c>
      <c r="K153" s="1" t="b">
        <f t="shared" si="21"/>
        <v>1</v>
      </c>
      <c r="L153" s="1" t="b">
        <f t="shared" si="21"/>
        <v>1</v>
      </c>
      <c r="M153" s="1" t="b">
        <f t="shared" si="21"/>
        <v>1</v>
      </c>
      <c r="N153" s="1" t="b">
        <f t="shared" si="21"/>
        <v>1</v>
      </c>
      <c r="O153" s="1" t="b">
        <f t="shared" si="21"/>
        <v>1</v>
      </c>
      <c r="P153" s="1" t="b">
        <f t="shared" si="21"/>
        <v>1</v>
      </c>
      <c r="Q153" s="1" t="b">
        <f t="shared" si="21"/>
        <v>1</v>
      </c>
      <c r="R153" s="1" t="b">
        <f t="shared" si="21"/>
        <v>1</v>
      </c>
      <c r="S153" s="1" t="b">
        <f t="shared" si="21"/>
        <v>1</v>
      </c>
      <c r="T153" s="1" t="b">
        <f t="shared" si="21"/>
        <v>1</v>
      </c>
      <c r="U153" s="1" t="b">
        <f t="shared" si="21"/>
        <v>1</v>
      </c>
      <c r="V153" s="1" t="b">
        <f t="shared" si="21"/>
        <v>1</v>
      </c>
      <c r="W153" s="1" t="b">
        <f t="shared" si="21"/>
        <v>1</v>
      </c>
      <c r="X153" s="1" t="b">
        <f t="shared" si="21"/>
        <v>1</v>
      </c>
      <c r="Y153" s="1" t="b">
        <f t="shared" si="21"/>
        <v>1</v>
      </c>
      <c r="AB153" s="1" t="b">
        <f t="shared" si="21"/>
        <v>0</v>
      </c>
    </row>
    <row r="154" spans="2:31" hidden="1"/>
    <row r="155" spans="2:31" hidden="1">
      <c r="C155" s="1" t="s">
        <v>126</v>
      </c>
      <c r="G155" s="1" t="b">
        <f t="shared" ref="G155:AB155" si="22">G132=G120</f>
        <v>1</v>
      </c>
      <c r="H155" s="1" t="b">
        <f t="shared" si="22"/>
        <v>1</v>
      </c>
      <c r="I155" s="1" t="b">
        <f t="shared" si="22"/>
        <v>1</v>
      </c>
      <c r="J155" s="1" t="b">
        <f t="shared" si="22"/>
        <v>1</v>
      </c>
      <c r="K155" s="1" t="b">
        <f t="shared" si="22"/>
        <v>1</v>
      </c>
      <c r="L155" s="1" t="b">
        <f t="shared" si="22"/>
        <v>1</v>
      </c>
      <c r="M155" s="1" t="b">
        <f t="shared" si="22"/>
        <v>1</v>
      </c>
      <c r="N155" s="1" t="b">
        <f t="shared" si="22"/>
        <v>1</v>
      </c>
      <c r="O155" s="1" t="b">
        <f t="shared" si="22"/>
        <v>1</v>
      </c>
      <c r="P155" s="1" t="b">
        <f t="shared" si="22"/>
        <v>1</v>
      </c>
      <c r="Q155" s="1" t="b">
        <f t="shared" si="22"/>
        <v>1</v>
      </c>
      <c r="R155" s="1" t="b">
        <f t="shared" si="22"/>
        <v>1</v>
      </c>
      <c r="S155" s="1" t="b">
        <f t="shared" si="22"/>
        <v>1</v>
      </c>
      <c r="T155" s="1" t="b">
        <f t="shared" si="22"/>
        <v>1</v>
      </c>
      <c r="U155" s="1" t="b">
        <f t="shared" si="22"/>
        <v>1</v>
      </c>
      <c r="V155" s="1" t="b">
        <f t="shared" si="22"/>
        <v>1</v>
      </c>
      <c r="W155" s="1" t="b">
        <f t="shared" si="22"/>
        <v>1</v>
      </c>
      <c r="X155" s="1" t="b">
        <f t="shared" si="22"/>
        <v>1</v>
      </c>
      <c r="Y155" s="1" t="b">
        <f t="shared" si="22"/>
        <v>1</v>
      </c>
      <c r="AB155" s="1" t="b">
        <f t="shared" si="22"/>
        <v>0</v>
      </c>
    </row>
    <row r="156" spans="2:31" hidden="1"/>
    <row r="157" spans="2:31" hidden="1"/>
    <row r="158" spans="2:31" hidden="1"/>
    <row r="160" spans="2:31">
      <c r="C160" s="66" t="s">
        <v>127</v>
      </c>
    </row>
    <row r="161" spans="4:4">
      <c r="D161" s="1" t="s">
        <v>122</v>
      </c>
    </row>
    <row r="162" spans="4:4">
      <c r="D162" s="1" t="s">
        <v>9</v>
      </c>
    </row>
    <row r="163" spans="4:4">
      <c r="D163" s="1" t="s">
        <v>32</v>
      </c>
    </row>
    <row r="164" spans="4:4">
      <c r="D164" s="1" t="s">
        <v>47</v>
      </c>
    </row>
    <row r="165" spans="4:4">
      <c r="D165" s="1" t="s">
        <v>74</v>
      </c>
    </row>
    <row r="166" spans="4:4">
      <c r="D166" s="1" t="s">
        <v>81</v>
      </c>
    </row>
    <row r="167" spans="4:4">
      <c r="D167" s="1" t="s">
        <v>128</v>
      </c>
    </row>
    <row r="168" spans="4:4" ht="15">
      <c r="D168"/>
    </row>
    <row r="169" spans="4:4" ht="15">
      <c r="D169"/>
    </row>
    <row r="170" spans="4:4" ht="15">
      <c r="D170"/>
    </row>
    <row r="171" spans="4:4" ht="15">
      <c r="D171"/>
    </row>
    <row r="172" spans="4:4" ht="15">
      <c r="D172"/>
    </row>
    <row r="173" spans="4:4" ht="15">
      <c r="D173"/>
    </row>
    <row r="174" spans="4:4" ht="15">
      <c r="D174"/>
    </row>
    <row r="175" spans="4:4" ht="15">
      <c r="D175"/>
    </row>
    <row r="176" spans="4:4" ht="15">
      <c r="D176"/>
    </row>
    <row r="177" spans="4:4" ht="15">
      <c r="D177"/>
    </row>
    <row r="178" spans="4:4" ht="15">
      <c r="D178"/>
    </row>
    <row r="179" spans="4:4" ht="15">
      <c r="D179"/>
    </row>
    <row r="180" spans="4:4" ht="15">
      <c r="D180"/>
    </row>
    <row r="181" spans="4:4" ht="15">
      <c r="D181"/>
    </row>
    <row r="182" spans="4:4" ht="15">
      <c r="D182"/>
    </row>
    <row r="183" spans="4:4" ht="15">
      <c r="D183"/>
    </row>
    <row r="184" spans="4:4" ht="15">
      <c r="D184"/>
    </row>
    <row r="185" spans="4:4" ht="15">
      <c r="D185"/>
    </row>
    <row r="186" spans="4:4" ht="15">
      <c r="D186"/>
    </row>
    <row r="187" spans="4:4" ht="15">
      <c r="D187"/>
    </row>
    <row r="188" spans="4:4" ht="15">
      <c r="D188"/>
    </row>
    <row r="189" spans="4:4" ht="15">
      <c r="D189"/>
    </row>
    <row r="190" spans="4:4" ht="15">
      <c r="D190"/>
    </row>
    <row r="191" spans="4:4" ht="15">
      <c r="D191"/>
    </row>
    <row r="192" spans="4:4" ht="15">
      <c r="D192"/>
    </row>
    <row r="193" spans="4:4" ht="15">
      <c r="D193"/>
    </row>
    <row r="194" spans="4:4" ht="15">
      <c r="D194"/>
    </row>
    <row r="195" spans="4:4" ht="15">
      <c r="D195"/>
    </row>
    <row r="196" spans="4:4" ht="15">
      <c r="D196"/>
    </row>
    <row r="197" spans="4:4" ht="15">
      <c r="D197"/>
    </row>
    <row r="198" spans="4:4" ht="15">
      <c r="D198"/>
    </row>
    <row r="199" spans="4:4" ht="15">
      <c r="D199"/>
    </row>
    <row r="200" spans="4:4" ht="15">
      <c r="D200"/>
    </row>
    <row r="201" spans="4:4" ht="15">
      <c r="D201"/>
    </row>
    <row r="202" spans="4:4" ht="15">
      <c r="D202"/>
    </row>
    <row r="203" spans="4:4" ht="15">
      <c r="D203"/>
    </row>
    <row r="204" spans="4:4" ht="15">
      <c r="D204"/>
    </row>
    <row r="205" spans="4:4" ht="15">
      <c r="D205"/>
    </row>
    <row r="206" spans="4:4" ht="15">
      <c r="D206"/>
    </row>
    <row r="207" spans="4:4" ht="15">
      <c r="D207"/>
    </row>
    <row r="208" spans="4:4" ht="15">
      <c r="D208"/>
    </row>
    <row r="209" spans="4:4" ht="15">
      <c r="D209"/>
    </row>
    <row r="210" spans="4:4" ht="15">
      <c r="D210"/>
    </row>
    <row r="211" spans="4:4" ht="15">
      <c r="D211"/>
    </row>
    <row r="212" spans="4:4" ht="15">
      <c r="D212"/>
    </row>
    <row r="213" spans="4:4" ht="15">
      <c r="D213"/>
    </row>
    <row r="214" spans="4:4" ht="15">
      <c r="D214"/>
    </row>
    <row r="215" spans="4:4" ht="15">
      <c r="D215"/>
    </row>
    <row r="216" spans="4:4" ht="15">
      <c r="D216"/>
    </row>
    <row r="217" spans="4:4" ht="15">
      <c r="D217"/>
    </row>
    <row r="218" spans="4:4" ht="15">
      <c r="D218"/>
    </row>
    <row r="219" spans="4:4" ht="15">
      <c r="D219"/>
    </row>
    <row r="220" spans="4:4" ht="15">
      <c r="D220"/>
    </row>
    <row r="221" spans="4:4" ht="15">
      <c r="D221"/>
    </row>
    <row r="222" spans="4:4" ht="15">
      <c r="D222"/>
    </row>
    <row r="223" spans="4:4" ht="15">
      <c r="D223"/>
    </row>
    <row r="224" spans="4:4" ht="15">
      <c r="D224"/>
    </row>
    <row r="225" spans="4:4" ht="15">
      <c r="D225"/>
    </row>
    <row r="226" spans="4:4" ht="15">
      <c r="D226"/>
    </row>
    <row r="227" spans="4:4" ht="15">
      <c r="D227"/>
    </row>
    <row r="228" spans="4:4" ht="15">
      <c r="D228"/>
    </row>
    <row r="229" spans="4:4" ht="15">
      <c r="D229"/>
    </row>
    <row r="230" spans="4:4" ht="15">
      <c r="D230"/>
    </row>
  </sheetData>
  <autoFilter ref="C5:AB117" xr:uid="{9A629590-D608-4B34-A0B5-D4E814660F02}"/>
  <conditionalFormatting sqref="AG12:AG17">
    <cfRule type="notContainsText" dxfId="7" priority="1" operator="notContains" text="Good">
      <formula>ISERROR(SEARCH("Good",AG12))</formula>
    </cfRule>
    <cfRule type="containsText" dxfId="6" priority="2" operator="containsText" text="Good">
      <formula>NOT(ISERROR(SEARCH("Good",AG12)))</formula>
    </cfRule>
  </conditionalFormatting>
  <conditionalFormatting sqref="AG31:AG45">
    <cfRule type="notContainsText" dxfId="5" priority="3" operator="notContains" text="Good">
      <formula>ISERROR(SEARCH("Good",AG31))</formula>
    </cfRule>
    <cfRule type="containsText" dxfId="4" priority="4" operator="containsText" text="Good">
      <formula>NOT(ISERROR(SEARCH("Good",AG31)))</formula>
    </cfRule>
  </conditionalFormatting>
  <dataValidations count="2">
    <dataValidation type="list" allowBlank="1" showInputMessage="1" showErrorMessage="1" sqref="E6:E116" xr:uid="{87424B8C-892A-4269-A52B-48405CFD9580}">
      <formula1>$C$135:$C$135</formula1>
    </dataValidation>
    <dataValidation type="list" allowBlank="1" showInputMessage="1" showErrorMessage="1" sqref="F6:F116" xr:uid="{6FC0C6AB-AE31-4AE4-991F-798F794689ED}">
      <formula1>$C$123:$C$131</formula1>
    </dataValidation>
  </dataValidations>
  <printOptions horizontalCentered="1"/>
  <pageMargins left="0.3" right="0.3" top="0.5" bottom="0.5" header="0.25" footer="0.25"/>
  <pageSetup scale="67" fitToHeight="0" orientation="landscape" copies="3" r:id="rId1"/>
  <headerFooter alignWithMargins="0">
    <oddHeader xml:space="preserve">&amp;LWATERLOO CIP </oddHeader>
    <oddFooter>&amp;L&amp;12&amp;F
Prepared &amp;D&amp;R&amp;G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6AA22-259C-4121-8B3D-8DC426465F16}">
  <sheetPr>
    <pageSetUpPr fitToPage="1"/>
  </sheetPr>
  <dimension ref="B1:AM227"/>
  <sheetViews>
    <sheetView workbookViewId="0">
      <pane ySplit="4" topLeftCell="A27" activePane="bottomLeft" state="frozen"/>
      <selection pane="bottomLeft" activeCell="BM106" sqref="BM106"/>
    </sheetView>
  </sheetViews>
  <sheetFormatPr defaultColWidth="8.7109375" defaultRowHeight="12.75"/>
  <cols>
    <col min="1" max="2" width="2.7109375" style="1" customWidth="1"/>
    <col min="3" max="3" width="36.140625" style="1" customWidth="1"/>
    <col min="4" max="4" width="15.7109375" style="1" customWidth="1"/>
    <col min="5" max="5" width="21" style="1" customWidth="1"/>
    <col min="6" max="6" width="15.7109375" style="1" customWidth="1"/>
    <col min="7" max="7" width="9.42578125" style="1" bestFit="1" customWidth="1"/>
    <col min="8" max="8" width="10.85546875" style="1" customWidth="1"/>
    <col min="9" max="9" width="11.140625" style="1" customWidth="1"/>
    <col min="10" max="11" width="9.7109375" style="1" customWidth="1"/>
    <col min="12" max="12" width="9.42578125" style="1" customWidth="1"/>
    <col min="13" max="13" width="10.28515625" style="1" customWidth="1"/>
    <col min="14" max="23" width="10.7109375" style="1" hidden="1" customWidth="1"/>
    <col min="24" max="24" width="0.28515625" style="1" hidden="1" customWidth="1"/>
    <col min="25" max="25" width="2.140625" style="1" hidden="1" customWidth="1"/>
    <col min="26" max="27" width="10.7109375" style="1" customWidth="1"/>
    <col min="28" max="28" width="11" style="1" bestFit="1" customWidth="1"/>
    <col min="29" max="30" width="2.7109375" style="1" customWidth="1"/>
    <col min="31" max="31" width="3.7109375" style="1" hidden="1" customWidth="1"/>
    <col min="32" max="32" width="18.5703125" style="1" hidden="1" customWidth="1"/>
    <col min="33" max="35" width="0" style="1" hidden="1" customWidth="1"/>
    <col min="36" max="36" width="13" style="1" hidden="1" customWidth="1"/>
    <col min="37" max="62" width="0" style="1" hidden="1" customWidth="1"/>
    <col min="63" max="16384" width="8.7109375" style="1"/>
  </cols>
  <sheetData>
    <row r="1" spans="2:35" s="7" customFormat="1" ht="15.75">
      <c r="B1" s="2"/>
      <c r="C1" s="84"/>
      <c r="D1" s="3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3"/>
      <c r="AC1" s="6"/>
    </row>
    <row r="2" spans="2:35" ht="26.25" hidden="1">
      <c r="B2" s="8"/>
      <c r="C2" s="83"/>
      <c r="D2" s="9"/>
      <c r="E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1"/>
      <c r="AC2" s="12"/>
    </row>
    <row r="3" spans="2:35" ht="26.25">
      <c r="B3" s="8"/>
      <c r="C3" s="9"/>
      <c r="D3" s="9"/>
      <c r="E3" s="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1"/>
      <c r="AC3" s="12"/>
    </row>
    <row r="4" spans="2:35" ht="19.5">
      <c r="B4" s="8"/>
      <c r="C4" s="13"/>
      <c r="D4" s="14"/>
      <c r="E4" s="14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1"/>
      <c r="AC4" s="12"/>
      <c r="AE4" s="15"/>
    </row>
    <row r="5" spans="2:35" s="20" customFormat="1" ht="15.75">
      <c r="B5" s="17"/>
      <c r="C5" s="18"/>
      <c r="D5" s="18"/>
      <c r="E5" s="18"/>
      <c r="F5" s="67"/>
      <c r="G5" s="18"/>
      <c r="H5" s="80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9"/>
      <c r="AE5" s="1"/>
      <c r="AF5" s="7"/>
      <c r="AG5" s="16"/>
      <c r="AH5" s="16"/>
      <c r="AI5" s="16"/>
    </row>
    <row r="6" spans="2:35" ht="15" customHeight="1">
      <c r="B6" s="8"/>
      <c r="C6" s="21"/>
      <c r="D6" s="70"/>
      <c r="E6" s="22"/>
      <c r="F6" s="68"/>
      <c r="G6" s="23"/>
      <c r="H6" s="23"/>
      <c r="I6" s="74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4"/>
      <c r="AC6" s="12"/>
      <c r="AF6" s="7"/>
      <c r="AG6" s="20"/>
      <c r="AH6" s="20"/>
      <c r="AI6" s="20"/>
    </row>
    <row r="7" spans="2:35" ht="15" customHeight="1">
      <c r="B7" s="8"/>
      <c r="C7" s="21"/>
      <c r="D7" s="70"/>
      <c r="E7" s="22"/>
      <c r="F7" s="23"/>
      <c r="G7" s="23"/>
      <c r="H7" s="23"/>
      <c r="I7" s="23"/>
      <c r="J7" s="23"/>
      <c r="K7" s="23"/>
      <c r="L7" s="23"/>
      <c r="M7" s="74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4"/>
      <c r="AC7" s="12"/>
      <c r="AF7" s="7"/>
      <c r="AG7" s="20"/>
      <c r="AH7" s="20"/>
      <c r="AI7" s="20"/>
    </row>
    <row r="8" spans="2:35" ht="15" customHeight="1">
      <c r="B8" s="8"/>
      <c r="C8" s="21"/>
      <c r="D8" s="70"/>
      <c r="E8" s="22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4"/>
      <c r="AC8" s="12"/>
      <c r="AF8" s="7"/>
      <c r="AG8" s="20"/>
      <c r="AH8" s="20"/>
      <c r="AI8" s="20"/>
    </row>
    <row r="9" spans="2:35" ht="15" customHeight="1">
      <c r="B9" s="8"/>
      <c r="C9" s="21"/>
      <c r="D9" s="70"/>
      <c r="E9" s="22"/>
      <c r="F9" s="23"/>
      <c r="G9" s="23"/>
      <c r="H9" s="23"/>
      <c r="I9" s="23"/>
      <c r="J9" s="23"/>
      <c r="K9" s="74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4"/>
      <c r="AC9" s="12"/>
      <c r="AF9" s="7"/>
      <c r="AG9" s="20"/>
      <c r="AH9" s="20"/>
      <c r="AI9" s="20"/>
    </row>
    <row r="10" spans="2:35" ht="15" customHeight="1">
      <c r="B10" s="8"/>
      <c r="C10" s="21"/>
      <c r="D10" s="70"/>
      <c r="E10" s="2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4"/>
      <c r="AC10" s="12"/>
      <c r="AF10" s="7"/>
      <c r="AG10" s="20"/>
      <c r="AH10" s="20"/>
      <c r="AI10" s="20"/>
    </row>
    <row r="11" spans="2:35" ht="15" customHeight="1">
      <c r="B11" s="8"/>
      <c r="C11" s="21"/>
      <c r="D11" s="70"/>
      <c r="E11" s="22"/>
      <c r="F11" s="68"/>
      <c r="G11" s="23"/>
      <c r="H11" s="79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4"/>
      <c r="AC11" s="12"/>
      <c r="AE11" s="20"/>
    </row>
    <row r="12" spans="2:35" ht="15" customHeight="1">
      <c r="B12" s="8"/>
      <c r="C12" s="21"/>
      <c r="D12" s="70"/>
      <c r="E12" s="22"/>
      <c r="F12" s="23"/>
      <c r="G12" s="23"/>
      <c r="H12" s="23"/>
      <c r="I12" s="23"/>
      <c r="J12" s="74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4"/>
      <c r="AC12" s="12"/>
      <c r="AE12" s="20"/>
    </row>
    <row r="13" spans="2:35" ht="15" customHeight="1">
      <c r="B13" s="8"/>
      <c r="C13" s="21"/>
      <c r="D13" s="70"/>
      <c r="E13" s="22"/>
      <c r="F13" s="23"/>
      <c r="G13" s="23"/>
      <c r="H13" s="23"/>
      <c r="I13" s="74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4"/>
      <c r="AC13" s="12"/>
      <c r="AE13" s="20"/>
    </row>
    <row r="14" spans="2:35" ht="15" customHeight="1">
      <c r="B14" s="8"/>
      <c r="C14" s="21"/>
      <c r="D14" s="70"/>
      <c r="E14" s="22"/>
      <c r="F14" s="68"/>
      <c r="G14" s="23"/>
      <c r="H14" s="75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4"/>
      <c r="AC14" s="12"/>
      <c r="AE14" s="20"/>
    </row>
    <row r="15" spans="2:35" ht="15" customHeight="1">
      <c r="B15" s="8"/>
      <c r="C15" s="21"/>
      <c r="D15" s="70"/>
      <c r="E15" s="22"/>
      <c r="F15" s="68"/>
      <c r="G15" s="23"/>
      <c r="H15" s="23"/>
      <c r="I15" s="23"/>
      <c r="J15" s="23"/>
      <c r="K15" s="23"/>
      <c r="L15" s="79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4"/>
      <c r="AC15" s="12"/>
      <c r="AE15" s="20"/>
    </row>
    <row r="16" spans="2:35" ht="15" customHeight="1">
      <c r="B16" s="8"/>
      <c r="C16" s="21"/>
      <c r="D16" s="70"/>
      <c r="E16" s="22"/>
      <c r="F16" s="68"/>
      <c r="G16" s="23"/>
      <c r="H16" s="76"/>
      <c r="I16" s="23"/>
      <c r="J16" s="23"/>
      <c r="K16" s="23"/>
      <c r="L16" s="91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4"/>
      <c r="AC16" s="12"/>
      <c r="AE16" s="20"/>
    </row>
    <row r="17" spans="2:39" ht="15" customHeight="1">
      <c r="B17" s="8"/>
      <c r="C17" s="21"/>
      <c r="D17" s="70"/>
      <c r="E17" s="22"/>
      <c r="F17" s="23"/>
      <c r="G17" s="23"/>
      <c r="H17" s="23"/>
      <c r="I17" s="23"/>
      <c r="J17" s="74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4"/>
      <c r="AC17" s="12"/>
      <c r="AF17" s="7"/>
      <c r="AG17" s="20"/>
    </row>
    <row r="18" spans="2:39" s="20" customFormat="1" ht="15" customHeight="1">
      <c r="B18" s="17"/>
      <c r="C18" s="21"/>
      <c r="D18" s="70"/>
      <c r="E18" s="22"/>
      <c r="F18" s="23"/>
      <c r="G18" s="23"/>
      <c r="H18" s="79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4"/>
      <c r="AC18" s="19"/>
      <c r="AE18" s="1"/>
      <c r="AF18" s="7"/>
    </row>
    <row r="19" spans="2:39" s="20" customFormat="1" ht="15" customHeight="1">
      <c r="B19" s="17"/>
      <c r="C19" s="21"/>
      <c r="D19" s="70"/>
      <c r="E19" s="22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4"/>
      <c r="AC19" s="19"/>
      <c r="AE19" s="1"/>
      <c r="AF19" s="7"/>
    </row>
    <row r="20" spans="2:39" s="20" customFormat="1" ht="15" customHeight="1">
      <c r="B20" s="17"/>
      <c r="C20" s="21"/>
      <c r="D20" s="70"/>
      <c r="E20" s="22"/>
      <c r="F20" s="23"/>
      <c r="G20" s="23"/>
      <c r="H20" s="75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4"/>
      <c r="AC20" s="19"/>
      <c r="AE20" s="1"/>
      <c r="AF20" s="7"/>
    </row>
    <row r="21" spans="2:39" ht="15" customHeight="1">
      <c r="B21" s="8"/>
      <c r="C21" s="21"/>
      <c r="D21" s="71"/>
      <c r="E21" s="22"/>
      <c r="F21" s="23"/>
      <c r="G21" s="23"/>
      <c r="H21" s="23"/>
      <c r="I21" s="79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4"/>
      <c r="AC21" s="12"/>
    </row>
    <row r="22" spans="2:39" ht="15" customHeight="1">
      <c r="B22" s="8"/>
      <c r="C22" s="21"/>
      <c r="D22" s="71"/>
      <c r="E22" s="22"/>
      <c r="F22" s="23"/>
      <c r="G22" s="23"/>
      <c r="H22" s="23"/>
      <c r="I22" s="23"/>
      <c r="J22" s="23"/>
      <c r="K22" s="23"/>
      <c r="L22" s="79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4"/>
      <c r="AC22" s="12"/>
    </row>
    <row r="23" spans="2:39" ht="15" customHeight="1">
      <c r="B23" s="8"/>
      <c r="C23" s="21"/>
      <c r="D23" s="71"/>
      <c r="E23" s="22"/>
      <c r="F23" s="23"/>
      <c r="G23" s="23"/>
      <c r="H23" s="73"/>
      <c r="I23" s="23"/>
      <c r="J23" s="23"/>
      <c r="K23" s="7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4"/>
      <c r="AC23" s="12"/>
    </row>
    <row r="24" spans="2:39" ht="15" customHeight="1">
      <c r="B24" s="8"/>
      <c r="C24" s="21"/>
      <c r="D24" s="71"/>
      <c r="E24" s="22"/>
      <c r="F24" s="23"/>
      <c r="G24" s="23"/>
      <c r="H24" s="23"/>
      <c r="I24" s="23"/>
      <c r="J24" s="7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4"/>
      <c r="AC24" s="12"/>
    </row>
    <row r="25" spans="2:39" ht="15" customHeight="1">
      <c r="B25" s="8"/>
      <c r="C25" s="21"/>
      <c r="D25" s="71"/>
      <c r="E25" s="22"/>
      <c r="F25" s="23"/>
      <c r="G25" s="23"/>
      <c r="H25" s="23"/>
      <c r="I25" s="79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4"/>
      <c r="AC25" s="12"/>
    </row>
    <row r="26" spans="2:39" ht="15" customHeight="1">
      <c r="B26" s="8"/>
      <c r="C26" s="21"/>
      <c r="D26" s="71"/>
      <c r="E26" s="22"/>
      <c r="F26" s="23"/>
      <c r="G26" s="23"/>
      <c r="H26" s="23"/>
      <c r="I26" s="23"/>
      <c r="J26" s="23"/>
      <c r="K26" s="7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4"/>
      <c r="AC26" s="12"/>
    </row>
    <row r="27" spans="2:39" ht="15" customHeight="1">
      <c r="B27" s="8"/>
      <c r="C27" s="21"/>
      <c r="D27" s="71"/>
      <c r="E27" s="22"/>
      <c r="F27" s="23"/>
      <c r="G27" s="23"/>
      <c r="H27" s="23"/>
      <c r="I27" s="23"/>
      <c r="J27" s="23"/>
      <c r="K27" s="23"/>
      <c r="L27" s="79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4"/>
      <c r="AC27" s="12"/>
    </row>
    <row r="28" spans="2:39" ht="15" customHeight="1">
      <c r="B28" s="8"/>
      <c r="C28" s="21"/>
      <c r="D28" s="71"/>
      <c r="E28" s="22"/>
      <c r="F28" s="23"/>
      <c r="G28" s="23"/>
      <c r="H28" s="23"/>
      <c r="I28" s="23"/>
      <c r="J28" s="23"/>
      <c r="K28" s="23"/>
      <c r="L28" s="23"/>
      <c r="M28" s="79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4"/>
      <c r="AC28" s="12"/>
      <c r="AF28" s="25"/>
      <c r="AG28" s="26"/>
      <c r="AH28" s="26"/>
      <c r="AI28" s="26"/>
      <c r="AJ28" s="26"/>
      <c r="AK28" s="26"/>
      <c r="AL28" s="26"/>
      <c r="AM28" s="26"/>
    </row>
    <row r="29" spans="2:39" ht="15" customHeight="1">
      <c r="B29" s="8"/>
      <c r="C29" s="21"/>
      <c r="D29" s="71"/>
      <c r="E29" s="22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4"/>
      <c r="AC29" s="12"/>
      <c r="AF29" s="25"/>
      <c r="AG29" s="26"/>
      <c r="AH29" s="26"/>
      <c r="AI29" s="26"/>
      <c r="AJ29" s="26"/>
      <c r="AK29" s="26"/>
      <c r="AL29" s="26"/>
      <c r="AM29" s="26"/>
    </row>
    <row r="30" spans="2:39" ht="15" customHeight="1">
      <c r="B30" s="8"/>
      <c r="C30" s="21"/>
      <c r="D30" s="71"/>
      <c r="E30" s="22"/>
      <c r="F30" s="23"/>
      <c r="G30" s="23"/>
      <c r="H30" s="73"/>
      <c r="I30" s="73"/>
      <c r="J30" s="73"/>
      <c r="K30" s="73"/>
      <c r="L30" s="73"/>
      <c r="M30" s="7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4"/>
      <c r="AC30" s="12"/>
    </row>
    <row r="31" spans="2:39" ht="15" customHeight="1">
      <c r="B31" s="8"/>
      <c r="C31" s="21"/>
      <c r="D31" s="70"/>
      <c r="E31" s="22"/>
      <c r="F31" s="23"/>
      <c r="G31" s="23"/>
      <c r="H31" s="75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4"/>
      <c r="AC31" s="12"/>
    </row>
    <row r="32" spans="2:39" ht="15" customHeight="1">
      <c r="B32" s="8"/>
      <c r="C32" s="21"/>
      <c r="D32" s="70"/>
      <c r="E32" s="22"/>
      <c r="F32" s="23"/>
      <c r="G32" s="23"/>
      <c r="H32" s="75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4"/>
      <c r="AC32" s="12"/>
    </row>
    <row r="33" spans="2:29" ht="15" customHeight="1">
      <c r="B33" s="8"/>
      <c r="C33" s="21"/>
      <c r="D33" s="70"/>
      <c r="E33" s="22"/>
      <c r="F33" s="23"/>
      <c r="G33" s="23"/>
      <c r="H33" s="75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4"/>
      <c r="AC33" s="12"/>
    </row>
    <row r="34" spans="2:29" ht="15" customHeight="1">
      <c r="B34" s="8"/>
      <c r="C34" s="21"/>
      <c r="D34" s="70"/>
      <c r="E34" s="22"/>
      <c r="F34" s="23"/>
      <c r="G34" s="23"/>
      <c r="H34" s="23"/>
      <c r="I34" s="75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4"/>
      <c r="AC34" s="12"/>
    </row>
    <row r="35" spans="2:29" ht="15" customHeight="1">
      <c r="B35" s="8"/>
      <c r="C35" s="21"/>
      <c r="D35" s="70"/>
      <c r="E35" s="22"/>
      <c r="F35" s="23"/>
      <c r="G35" s="23"/>
      <c r="H35" s="75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4"/>
      <c r="AC35" s="12"/>
    </row>
    <row r="36" spans="2:29" ht="15" customHeight="1">
      <c r="B36" s="8"/>
      <c r="C36" s="21"/>
      <c r="D36" s="70"/>
      <c r="E36" s="22"/>
      <c r="F36" s="23"/>
      <c r="G36" s="23"/>
      <c r="H36" s="23"/>
      <c r="I36" s="75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4"/>
      <c r="AC36" s="12"/>
    </row>
    <row r="37" spans="2:29" ht="15" customHeight="1">
      <c r="B37" s="8"/>
      <c r="C37" s="21"/>
      <c r="D37" s="70"/>
      <c r="E37" s="22"/>
      <c r="F37" s="23"/>
      <c r="G37" s="23"/>
      <c r="H37" s="75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4"/>
      <c r="AC37" s="12"/>
    </row>
    <row r="38" spans="2:29" ht="15" customHeight="1">
      <c r="B38" s="8"/>
      <c r="C38" s="21"/>
      <c r="D38" s="70"/>
      <c r="E38" s="22"/>
      <c r="F38" s="23"/>
      <c r="G38" s="23"/>
      <c r="H38" s="75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4"/>
      <c r="AC38" s="12"/>
    </row>
    <row r="39" spans="2:29" ht="15" customHeight="1">
      <c r="B39" s="8"/>
      <c r="C39" s="21"/>
      <c r="D39" s="70"/>
      <c r="E39" s="22"/>
      <c r="F39" s="23"/>
      <c r="G39" s="23"/>
      <c r="H39" s="75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4"/>
      <c r="AC39" s="12"/>
    </row>
    <row r="40" spans="2:29" ht="15" customHeight="1">
      <c r="B40" s="8"/>
      <c r="C40" s="21"/>
      <c r="D40" s="70"/>
      <c r="E40" s="22"/>
      <c r="F40" s="23"/>
      <c r="G40" s="23"/>
      <c r="H40" s="23"/>
      <c r="I40" s="23"/>
      <c r="J40" s="23"/>
      <c r="K40" s="23"/>
      <c r="L40" s="23"/>
      <c r="M40" s="75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4"/>
      <c r="AC40" s="12"/>
    </row>
    <row r="41" spans="2:29" ht="15" customHeight="1">
      <c r="B41" s="8"/>
      <c r="C41" s="21"/>
      <c r="D41" s="70"/>
      <c r="E41" s="22"/>
      <c r="F41" s="23"/>
      <c r="G41" s="23"/>
      <c r="H41" s="75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4"/>
      <c r="AC41" s="12"/>
    </row>
    <row r="42" spans="2:29" ht="15" customHeight="1">
      <c r="B42" s="8"/>
      <c r="C42" s="21"/>
      <c r="D42" s="70"/>
      <c r="E42" s="22"/>
      <c r="F42" s="23"/>
      <c r="G42" s="23"/>
      <c r="H42" s="23"/>
      <c r="I42" s="23"/>
      <c r="J42" s="23"/>
      <c r="K42" s="75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4"/>
      <c r="AC42" s="12"/>
    </row>
    <row r="43" spans="2:29" ht="15" customHeight="1">
      <c r="B43" s="8"/>
      <c r="C43" s="21"/>
      <c r="D43" s="70"/>
      <c r="E43" s="22"/>
      <c r="F43" s="23"/>
      <c r="G43" s="23"/>
      <c r="H43" s="23"/>
      <c r="I43" s="23"/>
      <c r="J43" s="23"/>
      <c r="K43" s="75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4"/>
      <c r="AC43" s="12"/>
    </row>
    <row r="44" spans="2:29" ht="15" customHeight="1">
      <c r="B44" s="8"/>
      <c r="C44" s="21"/>
      <c r="D44" s="70"/>
      <c r="E44" s="22"/>
      <c r="F44" s="23"/>
      <c r="G44" s="23"/>
      <c r="H44" s="23"/>
      <c r="I44" s="23"/>
      <c r="J44" s="23"/>
      <c r="K44" s="75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4"/>
      <c r="AC44" s="12"/>
    </row>
    <row r="45" spans="2:29" ht="15" customHeight="1">
      <c r="B45" s="8"/>
      <c r="C45" s="21"/>
      <c r="D45" s="70"/>
      <c r="E45" s="22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4"/>
      <c r="AC45" s="12"/>
    </row>
    <row r="46" spans="2:29" ht="15" customHeight="1">
      <c r="B46" s="8"/>
      <c r="C46" s="21"/>
      <c r="D46" s="70"/>
      <c r="E46" s="22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4"/>
      <c r="AC46" s="12"/>
    </row>
    <row r="47" spans="2:29" ht="15" customHeight="1">
      <c r="B47" s="8"/>
      <c r="C47" s="21"/>
      <c r="D47" s="70"/>
      <c r="E47" s="22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4"/>
      <c r="AC47" s="12"/>
    </row>
    <row r="48" spans="2:29" ht="15" customHeight="1">
      <c r="B48" s="8"/>
      <c r="C48" s="21"/>
      <c r="D48" s="70"/>
      <c r="E48" s="22"/>
      <c r="F48" s="68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4"/>
      <c r="AC48" s="12"/>
    </row>
    <row r="49" spans="2:29" ht="15" customHeight="1">
      <c r="B49" s="8"/>
      <c r="C49" s="21"/>
      <c r="D49" s="70"/>
      <c r="E49" s="22"/>
      <c r="F49" s="23"/>
      <c r="G49" s="23"/>
      <c r="H49" s="23"/>
      <c r="I49" s="23"/>
      <c r="J49" s="75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4"/>
      <c r="AC49" s="12"/>
    </row>
    <row r="50" spans="2:29" ht="15" customHeight="1">
      <c r="B50" s="8"/>
      <c r="C50" s="21"/>
      <c r="D50" s="70"/>
      <c r="E50" s="22"/>
      <c r="F50" s="68"/>
      <c r="G50" s="23"/>
      <c r="H50" s="23"/>
      <c r="I50" s="23"/>
      <c r="J50" s="74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4"/>
      <c r="AC50" s="12"/>
    </row>
    <row r="51" spans="2:29" ht="15" customHeight="1">
      <c r="B51" s="8"/>
      <c r="C51" s="21"/>
      <c r="D51" s="70"/>
      <c r="E51" s="22"/>
      <c r="F51" s="23"/>
      <c r="G51" s="23"/>
      <c r="H51" s="23"/>
      <c r="I51" s="23"/>
      <c r="J51" s="74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4"/>
      <c r="AC51" s="12"/>
    </row>
    <row r="52" spans="2:29" ht="15" customHeight="1">
      <c r="B52" s="8"/>
      <c r="C52" s="21"/>
      <c r="D52" s="70"/>
      <c r="E52" s="22"/>
      <c r="F52" s="68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4"/>
      <c r="AC52" s="12"/>
    </row>
    <row r="53" spans="2:29" ht="15" customHeight="1">
      <c r="B53" s="8"/>
      <c r="C53" s="21"/>
      <c r="D53" s="70"/>
      <c r="E53" s="22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4"/>
      <c r="AC53" s="12"/>
    </row>
    <row r="54" spans="2:29" ht="15" customHeight="1">
      <c r="B54" s="8"/>
      <c r="C54" s="21"/>
      <c r="D54" s="70"/>
      <c r="E54" s="22"/>
      <c r="F54" s="23"/>
      <c r="G54" s="23"/>
      <c r="H54" s="23"/>
      <c r="I54" s="23"/>
      <c r="J54" s="23"/>
      <c r="K54" s="23"/>
      <c r="L54" s="23"/>
      <c r="M54" s="74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4"/>
      <c r="AC54" s="12"/>
    </row>
    <row r="55" spans="2:29" ht="15" customHeight="1">
      <c r="B55" s="8"/>
      <c r="C55" s="21"/>
      <c r="D55" s="70"/>
      <c r="E55" s="22"/>
      <c r="F55" s="23"/>
      <c r="G55" s="23"/>
      <c r="H55" s="75"/>
      <c r="I55" s="23"/>
      <c r="J55" s="23"/>
      <c r="K55" s="23"/>
      <c r="L55" s="23"/>
      <c r="M55" s="75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4"/>
      <c r="AC55" s="12"/>
    </row>
    <row r="56" spans="2:29" ht="15" customHeight="1">
      <c r="B56" s="8"/>
      <c r="C56" s="21"/>
      <c r="D56" s="70"/>
      <c r="E56" s="22"/>
      <c r="F56" s="23"/>
      <c r="G56" s="23"/>
      <c r="H56" s="23"/>
      <c r="I56" s="23"/>
      <c r="J56" s="75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4"/>
      <c r="AC56" s="12"/>
    </row>
    <row r="57" spans="2:29" ht="15" customHeight="1">
      <c r="B57" s="8"/>
      <c r="C57" s="21"/>
      <c r="D57" s="70"/>
      <c r="E57" s="22"/>
      <c r="F57" s="23"/>
      <c r="G57" s="23"/>
      <c r="H57" s="23"/>
      <c r="I57" s="23"/>
      <c r="J57" s="23"/>
      <c r="K57" s="23"/>
      <c r="L57" s="75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4"/>
      <c r="AC57" s="12"/>
    </row>
    <row r="58" spans="2:29" ht="15" customHeight="1">
      <c r="B58" s="8"/>
      <c r="C58" s="21"/>
      <c r="D58" s="70"/>
      <c r="E58" s="22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4"/>
      <c r="AC58" s="12"/>
    </row>
    <row r="59" spans="2:29" ht="15" customHeight="1">
      <c r="B59" s="8"/>
      <c r="C59" s="21"/>
      <c r="D59" s="70"/>
      <c r="E59" s="22"/>
      <c r="F59" s="23"/>
      <c r="G59" s="23"/>
      <c r="H59" s="23"/>
      <c r="I59" s="23"/>
      <c r="J59" s="23"/>
      <c r="K59" s="23"/>
      <c r="L59" s="75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4"/>
      <c r="AC59" s="12"/>
    </row>
    <row r="60" spans="2:29" ht="15" customHeight="1">
      <c r="B60" s="8"/>
      <c r="C60" s="21"/>
      <c r="D60" s="71"/>
      <c r="E60" s="22"/>
      <c r="F60" s="23"/>
      <c r="G60" s="23"/>
      <c r="H60" s="23"/>
      <c r="I60" s="75"/>
      <c r="J60" s="23"/>
      <c r="K60" s="74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4"/>
      <c r="AC60" s="12"/>
    </row>
    <row r="61" spans="2:29" ht="15" customHeight="1">
      <c r="B61" s="8"/>
      <c r="C61" s="21"/>
      <c r="D61" s="71"/>
      <c r="E61" s="22"/>
      <c r="F61" s="23"/>
      <c r="G61" s="23"/>
      <c r="H61" s="23"/>
      <c r="I61" s="23"/>
      <c r="J61" s="74"/>
      <c r="K61" s="74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4"/>
      <c r="AC61" s="12"/>
    </row>
    <row r="62" spans="2:29" ht="15" customHeight="1">
      <c r="B62" s="8"/>
      <c r="C62" s="21"/>
      <c r="D62" s="71"/>
      <c r="E62" s="22"/>
      <c r="F62" s="68"/>
      <c r="G62" s="23"/>
      <c r="H62" s="75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4"/>
      <c r="AC62" s="12"/>
    </row>
    <row r="63" spans="2:29" ht="15" customHeight="1">
      <c r="B63" s="8"/>
      <c r="C63" s="21"/>
      <c r="D63" s="71"/>
      <c r="E63" s="22"/>
      <c r="F63" s="68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4"/>
      <c r="AC63" s="12"/>
    </row>
    <row r="64" spans="2:29" ht="15" customHeight="1">
      <c r="B64" s="8"/>
      <c r="C64" s="21"/>
      <c r="D64" s="71"/>
      <c r="E64" s="22"/>
      <c r="F64" s="23"/>
      <c r="G64" s="23"/>
      <c r="H64" s="23"/>
      <c r="I64" s="75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4"/>
      <c r="AC64" s="12"/>
    </row>
    <row r="65" spans="2:29" ht="15" customHeight="1">
      <c r="B65" s="8"/>
      <c r="C65" s="21"/>
      <c r="D65" s="71"/>
      <c r="E65" s="22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4"/>
      <c r="AC65" s="12"/>
    </row>
    <row r="66" spans="2:29" ht="15" customHeight="1">
      <c r="B66" s="8"/>
      <c r="C66" s="21"/>
      <c r="D66" s="71"/>
      <c r="E66" s="22"/>
      <c r="F66" s="68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4"/>
      <c r="AC66" s="12"/>
    </row>
    <row r="67" spans="2:29" ht="15" customHeight="1">
      <c r="B67" s="8"/>
      <c r="C67" s="21"/>
      <c r="D67" s="71"/>
      <c r="E67" s="22"/>
      <c r="F67" s="23"/>
      <c r="G67" s="23"/>
      <c r="H67" s="23"/>
      <c r="I67" s="79"/>
      <c r="J67" s="23"/>
      <c r="K67" s="79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4"/>
      <c r="AC67" s="12"/>
    </row>
    <row r="68" spans="2:29" ht="15" customHeight="1">
      <c r="B68" s="8"/>
      <c r="C68" s="21"/>
      <c r="D68" s="70"/>
      <c r="E68" s="22"/>
      <c r="F68" s="68"/>
      <c r="G68" s="23"/>
      <c r="H68" s="23"/>
      <c r="I68" s="75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4"/>
      <c r="AC68" s="27"/>
    </row>
    <row r="69" spans="2:29" ht="15" customHeight="1">
      <c r="B69" s="8"/>
      <c r="C69" s="21"/>
      <c r="D69" s="70"/>
      <c r="E69" s="22"/>
      <c r="F69" s="68"/>
      <c r="G69" s="23"/>
      <c r="H69" s="23"/>
      <c r="I69" s="23"/>
      <c r="J69" s="23"/>
      <c r="K69" s="75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4"/>
      <c r="AC69" s="27"/>
    </row>
    <row r="70" spans="2:29" ht="15" customHeight="1">
      <c r="B70" s="8"/>
      <c r="C70" s="21"/>
      <c r="D70" s="70"/>
      <c r="E70" s="22"/>
      <c r="F70" s="23"/>
      <c r="G70" s="23"/>
      <c r="H70" s="23"/>
      <c r="I70" s="23"/>
      <c r="J70" s="23"/>
      <c r="K70" s="75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4"/>
      <c r="AC70" s="27"/>
    </row>
    <row r="71" spans="2:29" ht="15" customHeight="1">
      <c r="B71" s="8"/>
      <c r="C71" s="21"/>
      <c r="D71" s="70"/>
      <c r="E71" s="22"/>
      <c r="F71" s="23"/>
      <c r="G71" s="23"/>
      <c r="H71" s="23"/>
      <c r="I71" s="74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4"/>
      <c r="AC71" s="27"/>
    </row>
    <row r="72" spans="2:29" ht="15" customHeight="1">
      <c r="B72" s="8"/>
      <c r="C72" s="21"/>
      <c r="D72" s="70"/>
      <c r="E72" s="22"/>
      <c r="F72" s="23"/>
      <c r="G72" s="23"/>
      <c r="H72" s="75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4"/>
      <c r="AC72" s="27"/>
    </row>
    <row r="73" spans="2:29" ht="15" customHeight="1">
      <c r="B73" s="8"/>
      <c r="C73" s="21"/>
      <c r="D73" s="70"/>
      <c r="E73" s="22"/>
      <c r="F73" s="23"/>
      <c r="G73" s="23"/>
      <c r="H73" s="23"/>
      <c r="I73" s="75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4"/>
      <c r="AC73" s="27"/>
    </row>
    <row r="74" spans="2:29" ht="15" customHeight="1">
      <c r="B74" s="8"/>
      <c r="C74" s="21"/>
      <c r="D74" s="70"/>
      <c r="E74" s="22"/>
      <c r="F74" s="23"/>
      <c r="G74" s="23"/>
      <c r="H74" s="23"/>
      <c r="I74" s="74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4"/>
      <c r="AC74" s="27"/>
    </row>
    <row r="75" spans="2:29" ht="15" customHeight="1">
      <c r="B75" s="8"/>
      <c r="C75" s="21"/>
      <c r="D75" s="70"/>
      <c r="E75" s="22"/>
      <c r="F75" s="23"/>
      <c r="G75" s="23"/>
      <c r="H75" s="23"/>
      <c r="I75" s="23"/>
      <c r="J75" s="74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4"/>
      <c r="AC75" s="27"/>
    </row>
    <row r="76" spans="2:29" ht="15" customHeight="1">
      <c r="B76" s="8"/>
      <c r="C76" s="21"/>
      <c r="D76" s="70"/>
      <c r="E76" s="22"/>
      <c r="F76" s="23"/>
      <c r="G76" s="23"/>
      <c r="H76" s="23"/>
      <c r="I76" s="23"/>
      <c r="J76" s="74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4"/>
      <c r="AC76" s="27"/>
    </row>
    <row r="77" spans="2:29" ht="15" customHeight="1">
      <c r="B77" s="8"/>
      <c r="C77" s="21"/>
      <c r="D77" s="70"/>
      <c r="E77" s="22"/>
      <c r="F77" s="68"/>
      <c r="G77" s="23"/>
      <c r="H77" s="75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4"/>
      <c r="AC77" s="27"/>
    </row>
    <row r="78" spans="2:29" ht="15" customHeight="1">
      <c r="B78" s="8"/>
      <c r="C78" s="21"/>
      <c r="D78" s="70"/>
      <c r="E78" s="22"/>
      <c r="F78" s="68"/>
      <c r="G78" s="23"/>
      <c r="H78" s="23"/>
      <c r="I78" s="23"/>
      <c r="J78" s="75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4"/>
      <c r="AC78" s="27"/>
    </row>
    <row r="79" spans="2:29" ht="15" customHeight="1">
      <c r="B79" s="8"/>
      <c r="C79" s="21"/>
      <c r="D79" s="70"/>
      <c r="E79" s="22"/>
      <c r="F79" s="68"/>
      <c r="G79" s="23"/>
      <c r="H79" s="23"/>
      <c r="I79" s="23"/>
      <c r="J79" s="75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4"/>
      <c r="AC79" s="27"/>
    </row>
    <row r="80" spans="2:29" ht="15" customHeight="1">
      <c r="B80" s="8"/>
      <c r="C80" s="21"/>
      <c r="D80" s="70"/>
      <c r="E80" s="22"/>
      <c r="F80" s="68"/>
      <c r="G80" s="23"/>
      <c r="H80" s="75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4"/>
      <c r="AC80" s="27"/>
    </row>
    <row r="81" spans="2:29" ht="15" customHeight="1">
      <c r="B81" s="8"/>
      <c r="C81" s="21"/>
      <c r="D81" s="70"/>
      <c r="E81" s="22"/>
      <c r="F81" s="23"/>
      <c r="G81" s="23"/>
      <c r="H81" s="76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4"/>
      <c r="AC81" s="27"/>
    </row>
    <row r="82" spans="2:29" ht="15" customHeight="1">
      <c r="B82" s="8"/>
      <c r="C82" s="21"/>
      <c r="D82" s="70"/>
      <c r="E82" s="22"/>
      <c r="F82" s="23"/>
      <c r="G82" s="23"/>
      <c r="H82" s="23"/>
      <c r="I82" s="75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4"/>
      <c r="AC82" s="27"/>
    </row>
    <row r="83" spans="2:29" ht="15" customHeight="1">
      <c r="B83" s="8"/>
      <c r="C83" s="21"/>
      <c r="D83" s="70"/>
      <c r="E83" s="22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4"/>
      <c r="AC83" s="27"/>
    </row>
    <row r="84" spans="2:29" ht="15" customHeight="1">
      <c r="B84" s="8"/>
      <c r="C84" s="21"/>
      <c r="D84" s="70"/>
      <c r="E84" s="22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4"/>
      <c r="AC84" s="12"/>
    </row>
    <row r="85" spans="2:29" ht="15" customHeight="1">
      <c r="B85" s="8"/>
      <c r="C85" s="93"/>
      <c r="D85" s="94"/>
      <c r="E85" s="95"/>
      <c r="F85" s="96"/>
      <c r="G85" s="96"/>
      <c r="H85" s="77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4"/>
      <c r="AC85" s="12"/>
    </row>
    <row r="86" spans="2:29" ht="15" customHeight="1">
      <c r="B86" s="8"/>
      <c r="C86" s="93"/>
      <c r="D86" s="94"/>
      <c r="E86" s="95"/>
      <c r="F86" s="96"/>
      <c r="G86" s="96"/>
      <c r="H86" s="77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4"/>
      <c r="AC86" s="12"/>
    </row>
    <row r="87" spans="2:29" ht="15" customHeight="1">
      <c r="B87" s="8"/>
      <c r="C87" s="21"/>
      <c r="D87" s="70"/>
      <c r="E87" s="22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4"/>
      <c r="AC87" s="12"/>
    </row>
    <row r="88" spans="2:29" ht="15" customHeight="1">
      <c r="B88" s="8"/>
      <c r="C88" s="21"/>
      <c r="D88" s="70"/>
      <c r="E88" s="22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4"/>
      <c r="AC88" s="12"/>
    </row>
    <row r="89" spans="2:29" ht="15" customHeight="1">
      <c r="B89" s="8"/>
      <c r="C89" s="21"/>
      <c r="D89" s="70"/>
      <c r="E89" s="22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4"/>
      <c r="AC89" s="12"/>
    </row>
    <row r="90" spans="2:29" ht="15" customHeight="1">
      <c r="B90" s="8"/>
      <c r="C90" s="21"/>
      <c r="D90" s="70"/>
      <c r="E90" s="22"/>
      <c r="F90" s="68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4"/>
      <c r="AC90" s="12"/>
    </row>
    <row r="91" spans="2:29" ht="15" customHeight="1">
      <c r="B91" s="8"/>
      <c r="C91" s="21"/>
      <c r="D91" s="70"/>
      <c r="E91" s="22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4"/>
      <c r="AC91" s="12"/>
    </row>
    <row r="92" spans="2:29" ht="15" customHeight="1">
      <c r="B92" s="8"/>
      <c r="C92" s="21"/>
      <c r="D92" s="70"/>
      <c r="E92" s="22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4"/>
      <c r="AC92" s="12"/>
    </row>
    <row r="93" spans="2:29" ht="15" customHeight="1">
      <c r="B93" s="8"/>
      <c r="C93" s="21"/>
      <c r="D93" s="70"/>
      <c r="E93" s="22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4"/>
      <c r="AC93" s="12"/>
    </row>
    <row r="94" spans="2:29" ht="15" customHeight="1">
      <c r="B94" s="8"/>
      <c r="C94" s="21"/>
      <c r="D94" s="70"/>
      <c r="E94" s="22"/>
      <c r="F94" s="23"/>
      <c r="G94" s="23"/>
      <c r="H94" s="77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4"/>
      <c r="AC94" s="12"/>
    </row>
    <row r="95" spans="2:29" ht="15" customHeight="1">
      <c r="B95" s="8"/>
      <c r="C95" s="21"/>
      <c r="D95" s="70"/>
      <c r="E95" s="22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4"/>
      <c r="AC95" s="12"/>
    </row>
    <row r="96" spans="2:29" ht="15" customHeight="1">
      <c r="B96" s="8"/>
      <c r="C96" s="81"/>
      <c r="D96" s="70"/>
      <c r="E96" s="22"/>
      <c r="F96" s="23"/>
      <c r="G96" s="23"/>
      <c r="H96" s="23"/>
      <c r="I96" s="23"/>
      <c r="J96" s="23"/>
      <c r="K96" s="74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4"/>
      <c r="AC96" s="12"/>
    </row>
    <row r="97" spans="2:37" ht="15" customHeight="1">
      <c r="B97" s="8"/>
      <c r="C97" s="21"/>
      <c r="D97" s="70"/>
      <c r="E97" s="22"/>
      <c r="F97" s="68"/>
      <c r="G97" s="23"/>
      <c r="H97" s="23"/>
      <c r="I97" s="23"/>
      <c r="J97" s="23"/>
      <c r="K97" s="75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4"/>
      <c r="AC97" s="12"/>
    </row>
    <row r="98" spans="2:37" ht="15" customHeight="1">
      <c r="B98" s="8"/>
      <c r="C98" s="81"/>
      <c r="D98" s="70"/>
      <c r="E98" s="22"/>
      <c r="F98" s="68"/>
      <c r="G98" s="23"/>
      <c r="H98" s="23"/>
      <c r="I98" s="23"/>
      <c r="J98" s="74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4"/>
      <c r="AC98" s="12"/>
    </row>
    <row r="99" spans="2:37" ht="15" customHeight="1">
      <c r="B99" s="8"/>
      <c r="C99" s="21"/>
      <c r="D99" s="70"/>
      <c r="E99" s="22"/>
      <c r="F99" s="23"/>
      <c r="G99" s="23"/>
      <c r="H99" s="23"/>
      <c r="I99" s="23"/>
      <c r="J99" s="76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4"/>
      <c r="AC99" s="12"/>
    </row>
    <row r="100" spans="2:37" ht="15" customHeight="1">
      <c r="B100" s="8"/>
      <c r="C100" s="21"/>
      <c r="D100" s="70"/>
      <c r="E100" s="22"/>
      <c r="F100" s="23"/>
      <c r="G100" s="23"/>
      <c r="H100" s="23"/>
      <c r="I100" s="23"/>
      <c r="J100" s="78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4"/>
      <c r="AC100" s="12"/>
      <c r="AF100"/>
      <c r="AG100"/>
      <c r="AH100"/>
      <c r="AI100"/>
      <c r="AJ100"/>
      <c r="AK100"/>
    </row>
    <row r="101" spans="2:37" ht="15" customHeight="1">
      <c r="B101" s="8"/>
      <c r="C101" s="81"/>
      <c r="D101" s="70"/>
      <c r="E101" s="22"/>
      <c r="F101" s="23"/>
      <c r="G101" s="23"/>
      <c r="H101" s="23"/>
      <c r="I101" s="23"/>
      <c r="J101" s="23"/>
      <c r="K101" s="74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4"/>
      <c r="AC101" s="12"/>
      <c r="AF101"/>
      <c r="AG101"/>
      <c r="AH101"/>
      <c r="AI101"/>
      <c r="AJ101"/>
      <c r="AK101"/>
    </row>
    <row r="102" spans="2:37" ht="15" customHeight="1">
      <c r="B102" s="8"/>
      <c r="C102" s="21"/>
      <c r="D102" s="70"/>
      <c r="E102" s="22"/>
      <c r="F102" s="23"/>
      <c r="G102" s="23"/>
      <c r="H102" s="23"/>
      <c r="I102" s="23"/>
      <c r="J102" s="23"/>
      <c r="K102" s="76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4"/>
      <c r="AC102" s="12"/>
      <c r="AF102"/>
      <c r="AG102"/>
      <c r="AH102"/>
      <c r="AI102"/>
      <c r="AJ102"/>
      <c r="AK102"/>
    </row>
    <row r="103" spans="2:37" ht="15" customHeight="1">
      <c r="B103" s="8"/>
      <c r="C103" s="21"/>
      <c r="D103" s="70"/>
      <c r="E103" s="22"/>
      <c r="F103" s="23"/>
      <c r="G103" s="23"/>
      <c r="H103" s="23"/>
      <c r="I103" s="23"/>
      <c r="J103" s="23"/>
      <c r="K103" s="78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4"/>
      <c r="AC103" s="12"/>
      <c r="AF103"/>
      <c r="AG103"/>
      <c r="AH103"/>
      <c r="AI103"/>
      <c r="AJ103"/>
      <c r="AK103"/>
    </row>
    <row r="104" spans="2:37" ht="15" customHeight="1">
      <c r="B104" s="8"/>
      <c r="C104" s="81"/>
      <c r="D104" s="70"/>
      <c r="E104" s="22"/>
      <c r="F104" s="23"/>
      <c r="G104" s="23"/>
      <c r="H104" s="23"/>
      <c r="I104" s="89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4"/>
      <c r="AC104" s="12"/>
      <c r="AF104"/>
      <c r="AG104"/>
      <c r="AH104"/>
      <c r="AI104"/>
      <c r="AJ104"/>
      <c r="AK104"/>
    </row>
    <row r="105" spans="2:37" ht="15" customHeight="1">
      <c r="B105" s="8"/>
      <c r="C105" s="21"/>
      <c r="D105" s="70"/>
      <c r="E105" s="22"/>
      <c r="F105" s="23"/>
      <c r="G105" s="28"/>
      <c r="H105" s="23"/>
      <c r="I105" s="90"/>
      <c r="J105" s="23"/>
      <c r="K105" s="23"/>
      <c r="L105" s="23"/>
      <c r="M105" s="23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42"/>
      <c r="AA105" s="29"/>
      <c r="AB105" s="24"/>
      <c r="AC105" s="12"/>
      <c r="AF105"/>
      <c r="AG105"/>
      <c r="AH105"/>
      <c r="AI105"/>
      <c r="AJ105"/>
      <c r="AK105"/>
    </row>
    <row r="106" spans="2:37" ht="15" customHeight="1">
      <c r="B106" s="8"/>
      <c r="C106" s="21"/>
      <c r="D106" s="70"/>
      <c r="E106" s="22"/>
      <c r="F106" s="23"/>
      <c r="G106" s="28"/>
      <c r="H106" s="23"/>
      <c r="I106" s="78"/>
      <c r="J106" s="23"/>
      <c r="K106" s="23"/>
      <c r="L106" s="23"/>
      <c r="M106" s="23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42"/>
      <c r="AA106" s="29"/>
      <c r="AB106" s="24"/>
      <c r="AC106" s="12"/>
      <c r="AF106"/>
      <c r="AG106"/>
      <c r="AH106"/>
      <c r="AI106"/>
      <c r="AJ106"/>
      <c r="AK106"/>
    </row>
    <row r="107" spans="2:37" ht="15" customHeight="1">
      <c r="B107" s="8"/>
      <c r="C107" s="92"/>
      <c r="D107" s="70"/>
      <c r="E107" s="22"/>
      <c r="F107" s="23"/>
      <c r="G107" s="28"/>
      <c r="H107" s="23"/>
      <c r="I107" s="23"/>
      <c r="J107" s="23"/>
      <c r="K107" s="23"/>
      <c r="L107" s="23"/>
      <c r="M107" s="23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42"/>
      <c r="AA107" s="29"/>
      <c r="AB107" s="24"/>
      <c r="AC107" s="12"/>
      <c r="AF107"/>
      <c r="AG107"/>
      <c r="AH107"/>
      <c r="AI107"/>
      <c r="AJ107"/>
      <c r="AK107"/>
    </row>
    <row r="108" spans="2:37" ht="15" customHeight="1">
      <c r="B108" s="8"/>
      <c r="C108" s="21"/>
      <c r="D108" s="70"/>
      <c r="E108" s="22"/>
      <c r="F108" s="23"/>
      <c r="G108" s="28"/>
      <c r="H108" s="76"/>
      <c r="I108" s="23"/>
      <c r="J108" s="23"/>
      <c r="K108" s="23"/>
      <c r="L108" s="23"/>
      <c r="M108" s="23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42"/>
      <c r="AA108" s="29"/>
      <c r="AB108" s="24"/>
      <c r="AC108" s="12"/>
      <c r="AF108"/>
      <c r="AG108"/>
      <c r="AH108"/>
      <c r="AI108"/>
      <c r="AJ108"/>
      <c r="AK108"/>
    </row>
    <row r="109" spans="2:37" ht="15" customHeight="1">
      <c r="B109" s="8"/>
      <c r="C109" s="30"/>
      <c r="D109" s="72"/>
      <c r="E109" s="21"/>
      <c r="F109" s="21"/>
      <c r="G109" s="30"/>
      <c r="H109" s="87"/>
      <c r="I109" s="85"/>
      <c r="J109" s="23"/>
      <c r="K109" s="23"/>
      <c r="L109" s="23"/>
      <c r="M109" s="23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42"/>
      <c r="AA109" s="29"/>
      <c r="AB109" s="24"/>
      <c r="AC109" s="12"/>
      <c r="AF109"/>
      <c r="AG109"/>
      <c r="AH109"/>
      <c r="AI109"/>
      <c r="AJ109"/>
      <c r="AK109"/>
    </row>
    <row r="110" spans="2:37" ht="15" customHeight="1">
      <c r="B110" s="8"/>
      <c r="C110" s="82"/>
      <c r="D110" s="70"/>
      <c r="E110" s="22"/>
      <c r="F110" s="23"/>
      <c r="G110" s="28"/>
      <c r="H110" s="23"/>
      <c r="I110" s="23"/>
      <c r="J110" s="23"/>
      <c r="K110" s="23"/>
      <c r="L110" s="23"/>
      <c r="M110" s="23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42"/>
      <c r="AA110" s="29"/>
      <c r="AB110" s="24"/>
      <c r="AC110" s="12"/>
      <c r="AF110"/>
      <c r="AG110"/>
      <c r="AH110"/>
      <c r="AI110"/>
      <c r="AJ110"/>
      <c r="AK110"/>
    </row>
    <row r="111" spans="2:37" ht="15" customHeight="1">
      <c r="B111" s="8"/>
      <c r="C111" s="30"/>
      <c r="D111" s="70"/>
      <c r="E111" s="22"/>
      <c r="F111" s="23"/>
      <c r="G111" s="28"/>
      <c r="H111" s="23"/>
      <c r="I111" s="23"/>
      <c r="J111" s="23"/>
      <c r="K111" s="23"/>
      <c r="L111" s="23"/>
      <c r="M111" s="23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42"/>
      <c r="AA111" s="29"/>
      <c r="AB111" s="24"/>
      <c r="AC111" s="12"/>
    </row>
    <row r="112" spans="2:37" ht="15" customHeight="1">
      <c r="B112" s="8"/>
      <c r="C112" s="30"/>
      <c r="D112" s="70"/>
      <c r="E112" s="22"/>
      <c r="F112" s="23"/>
      <c r="G112" s="28"/>
      <c r="H112" s="23"/>
      <c r="I112" s="23"/>
      <c r="J112" s="23"/>
      <c r="K112" s="23"/>
      <c r="L112" s="23"/>
      <c r="M112" s="23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42"/>
      <c r="AA112" s="29"/>
      <c r="AB112" s="24"/>
      <c r="AC112" s="12"/>
    </row>
    <row r="113" spans="2:31" ht="15" customHeight="1">
      <c r="B113" s="8"/>
      <c r="C113" s="30"/>
      <c r="D113" s="70"/>
      <c r="E113" s="22"/>
      <c r="F113" s="23"/>
      <c r="G113" s="28"/>
      <c r="H113" s="23"/>
      <c r="I113" s="23"/>
      <c r="J113" s="23"/>
      <c r="K113" s="23"/>
      <c r="L113" s="23"/>
      <c r="M113" s="23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42"/>
      <c r="AA113" s="29"/>
      <c r="AB113" s="24"/>
      <c r="AC113" s="12"/>
    </row>
    <row r="114" spans="2:31">
      <c r="B114" s="8"/>
      <c r="C114" s="31"/>
      <c r="D114" s="32"/>
      <c r="E114" s="32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12"/>
    </row>
    <row r="115" spans="2:31" hidden="1">
      <c r="B115" s="8"/>
      <c r="C115" s="34"/>
      <c r="D115" s="34"/>
      <c r="E115" s="34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12"/>
    </row>
    <row r="116" spans="2:31" hidden="1">
      <c r="B116" s="8"/>
      <c r="C116" s="34"/>
      <c r="D116" s="34"/>
      <c r="E116" s="34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12"/>
    </row>
    <row r="117" spans="2:31" hidden="1">
      <c r="B117" s="8"/>
      <c r="C117" s="34"/>
      <c r="D117" s="34"/>
      <c r="E117" s="34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12"/>
    </row>
    <row r="118" spans="2:31">
      <c r="B118" s="8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2"/>
    </row>
    <row r="119" spans="2:31">
      <c r="B119" s="8"/>
      <c r="C119" s="37"/>
      <c r="D119" s="38"/>
      <c r="E119" s="38"/>
      <c r="F119" s="39"/>
      <c r="G119" s="18"/>
      <c r="H119" s="86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2"/>
    </row>
    <row r="120" spans="2:31">
      <c r="B120" s="8"/>
      <c r="C120" s="40"/>
      <c r="D120" s="41"/>
      <c r="E120" s="41"/>
      <c r="F120" s="42"/>
      <c r="G120" s="74"/>
      <c r="H120" s="74"/>
      <c r="I120" s="74"/>
      <c r="J120" s="74"/>
      <c r="K120" s="74"/>
      <c r="L120" s="74"/>
      <c r="M120" s="74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74"/>
      <c r="AA120" s="68"/>
      <c r="AB120" s="24"/>
      <c r="AC120" s="12"/>
    </row>
    <row r="121" spans="2:31">
      <c r="B121" s="8"/>
      <c r="C121" s="40"/>
      <c r="D121" s="41"/>
      <c r="E121" s="41"/>
      <c r="F121" s="42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4"/>
      <c r="AC121" s="12"/>
    </row>
    <row r="122" spans="2:31">
      <c r="B122" s="8"/>
      <c r="C122" s="40"/>
      <c r="D122" s="41"/>
      <c r="E122" s="41"/>
      <c r="F122" s="42"/>
      <c r="G122" s="75"/>
      <c r="H122" s="75"/>
      <c r="I122" s="75"/>
      <c r="J122" s="75"/>
      <c r="K122" s="75"/>
      <c r="L122" s="75"/>
      <c r="M122" s="75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75"/>
      <c r="AA122" s="23"/>
      <c r="AB122" s="24"/>
      <c r="AC122" s="12"/>
    </row>
    <row r="123" spans="2:31">
      <c r="B123" s="8"/>
      <c r="C123" s="40"/>
      <c r="D123" s="41"/>
      <c r="E123" s="41"/>
      <c r="F123" s="42"/>
      <c r="G123" s="76"/>
      <c r="H123" s="76"/>
      <c r="I123" s="76"/>
      <c r="J123" s="76"/>
      <c r="K123" s="76"/>
      <c r="L123" s="76"/>
      <c r="M123" s="76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4"/>
      <c r="AC123" s="12"/>
      <c r="AE123" s="43"/>
    </row>
    <row r="124" spans="2:31">
      <c r="B124" s="8"/>
      <c r="C124" s="40"/>
      <c r="D124" s="41"/>
      <c r="E124" s="41"/>
      <c r="F124" s="42"/>
      <c r="G124" s="77"/>
      <c r="H124" s="78"/>
      <c r="I124" s="78"/>
      <c r="J124" s="78"/>
      <c r="K124" s="78"/>
      <c r="L124" s="78"/>
      <c r="M124" s="78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4"/>
      <c r="AC124" s="12"/>
      <c r="AE124" s="43"/>
    </row>
    <row r="125" spans="2:31">
      <c r="B125" s="8"/>
      <c r="C125" s="40"/>
      <c r="D125" s="41"/>
      <c r="E125" s="41"/>
      <c r="F125" s="42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4"/>
      <c r="AC125" s="12"/>
      <c r="AE125" s="43"/>
    </row>
    <row r="126" spans="2:31" hidden="1">
      <c r="B126" s="8"/>
      <c r="C126" s="40"/>
      <c r="D126" s="41"/>
      <c r="E126" s="41"/>
      <c r="F126" s="42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4"/>
      <c r="AC126" s="12"/>
      <c r="AE126" s="43"/>
    </row>
    <row r="127" spans="2:31">
      <c r="B127" s="8"/>
      <c r="C127" s="40"/>
      <c r="D127" s="41"/>
      <c r="E127" s="41"/>
      <c r="F127" s="42"/>
      <c r="G127" s="73"/>
      <c r="H127" s="73"/>
      <c r="I127" s="79"/>
      <c r="J127" s="73"/>
      <c r="K127" s="73"/>
      <c r="L127" s="73"/>
      <c r="M127" s="7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4"/>
      <c r="AC127" s="12"/>
      <c r="AE127" s="43"/>
    </row>
    <row r="128" spans="2:31">
      <c r="B128" s="8"/>
      <c r="C128" s="44"/>
      <c r="D128" s="45"/>
      <c r="E128" s="45"/>
      <c r="F128" s="46"/>
      <c r="G128" s="23"/>
      <c r="H128" s="23"/>
      <c r="I128" s="23"/>
      <c r="J128" s="23"/>
      <c r="K128" s="23"/>
      <c r="L128" s="23"/>
      <c r="M128" s="23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8"/>
      <c r="AC128" s="12"/>
      <c r="AE128" s="43"/>
    </row>
    <row r="129" spans="2:31">
      <c r="B129" s="8"/>
      <c r="C129" s="49"/>
      <c r="D129" s="50"/>
      <c r="E129" s="50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12"/>
      <c r="AE129" s="43"/>
    </row>
    <row r="130" spans="2:31">
      <c r="B130" s="8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2"/>
      <c r="AE130" s="43"/>
    </row>
    <row r="131" spans="2:31" hidden="1">
      <c r="B131" s="8"/>
      <c r="C131" s="52"/>
      <c r="D131" s="38"/>
      <c r="E131" s="38"/>
      <c r="F131" s="53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12"/>
      <c r="AE131" s="43"/>
    </row>
    <row r="132" spans="2:31" hidden="1">
      <c r="B132" s="8"/>
      <c r="C132" s="56"/>
      <c r="D132" s="57"/>
      <c r="E132" s="57"/>
      <c r="F132" s="58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AB132" s="24"/>
      <c r="AC132" s="12"/>
    </row>
    <row r="133" spans="2:31" hidden="1">
      <c r="B133" s="8"/>
      <c r="C133" s="50"/>
      <c r="D133" s="50"/>
      <c r="E133" s="50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12"/>
    </row>
    <row r="134" spans="2:31" hidden="1">
      <c r="B134" s="8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2"/>
    </row>
    <row r="135" spans="2:31">
      <c r="B135" s="8"/>
      <c r="C135" s="88"/>
      <c r="D135" s="38"/>
      <c r="E135" s="38"/>
      <c r="F135" s="39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2"/>
    </row>
    <row r="136" spans="2:31">
      <c r="B136" s="8"/>
      <c r="C136" s="40"/>
      <c r="D136" s="41"/>
      <c r="E136" s="41"/>
      <c r="F136" s="42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4"/>
      <c r="AC136" s="12"/>
    </row>
    <row r="137" spans="2:31">
      <c r="B137" s="8"/>
      <c r="C137" s="40"/>
      <c r="D137" s="41"/>
      <c r="E137" s="41"/>
      <c r="F137" s="42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4"/>
      <c r="AC137" s="12"/>
    </row>
    <row r="138" spans="2:31">
      <c r="B138" s="8"/>
      <c r="C138" s="40"/>
      <c r="D138" s="41"/>
      <c r="E138" s="45"/>
      <c r="F138" s="42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4"/>
      <c r="AC138" s="12"/>
    </row>
    <row r="139" spans="2:31">
      <c r="B139" s="8"/>
      <c r="C139" s="40"/>
      <c r="D139" s="41"/>
      <c r="E139" s="29"/>
      <c r="F139" s="42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4"/>
      <c r="AC139" s="12"/>
      <c r="AE139" s="43"/>
    </row>
    <row r="140" spans="2:31">
      <c r="B140" s="8"/>
      <c r="C140" s="40"/>
      <c r="D140" s="41"/>
      <c r="E140" s="60"/>
      <c r="F140" s="42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4"/>
      <c r="AC140" s="12"/>
      <c r="AE140" s="43"/>
    </row>
    <row r="141" spans="2:31">
      <c r="B141" s="8"/>
      <c r="C141" s="40"/>
      <c r="D141" s="41"/>
      <c r="E141" s="41"/>
      <c r="F141" s="42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4"/>
      <c r="AC141" s="12"/>
      <c r="AE141" s="43"/>
    </row>
    <row r="142" spans="2:31" hidden="1">
      <c r="B142" s="8"/>
      <c r="C142" s="40"/>
      <c r="D142" s="41"/>
      <c r="E142" s="41"/>
      <c r="F142" s="42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4"/>
      <c r="AC142" s="12"/>
      <c r="AE142" s="43"/>
    </row>
    <row r="143" spans="2:31">
      <c r="B143" s="8"/>
      <c r="C143" s="49"/>
      <c r="D143" s="50"/>
      <c r="E143" s="50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12"/>
      <c r="AE143" s="43"/>
    </row>
    <row r="144" spans="2:31">
      <c r="B144" s="8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2"/>
      <c r="AE144" s="43"/>
    </row>
    <row r="145" spans="2:29">
      <c r="B145" s="8"/>
      <c r="C145" s="61"/>
      <c r="D145" s="61"/>
      <c r="E145" s="6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2"/>
    </row>
    <row r="146" spans="2:29">
      <c r="B146" s="8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2"/>
    </row>
    <row r="147" spans="2:29" ht="13.5" thickBot="1">
      <c r="B147" s="62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4"/>
    </row>
    <row r="148" spans="2:29">
      <c r="C148" s="65"/>
    </row>
    <row r="149" spans="2:29" hidden="1">
      <c r="C149" s="15"/>
      <c r="D149" s="15"/>
      <c r="E149" s="15"/>
    </row>
    <row r="150" spans="2:29" hidden="1"/>
    <row r="151" spans="2:29" hidden="1"/>
    <row r="152" spans="2:29" hidden="1"/>
    <row r="153" spans="2:29" hidden="1"/>
    <row r="154" spans="2:29" hidden="1"/>
    <row r="155" spans="2:29" hidden="1"/>
    <row r="157" spans="2:29">
      <c r="C157" s="66"/>
    </row>
    <row r="165" spans="4:4" ht="15">
      <c r="D165"/>
    </row>
    <row r="166" spans="4:4" ht="15">
      <c r="D166"/>
    </row>
    <row r="167" spans="4:4" ht="15">
      <c r="D167"/>
    </row>
    <row r="168" spans="4:4" ht="15">
      <c r="D168"/>
    </row>
    <row r="169" spans="4:4" ht="15">
      <c r="D169"/>
    </row>
    <row r="170" spans="4:4" ht="15">
      <c r="D170"/>
    </row>
    <row r="171" spans="4:4" ht="15">
      <c r="D171"/>
    </row>
    <row r="172" spans="4:4" ht="15">
      <c r="D172"/>
    </row>
    <row r="173" spans="4:4" ht="15">
      <c r="D173"/>
    </row>
    <row r="174" spans="4:4" ht="15">
      <c r="D174"/>
    </row>
    <row r="175" spans="4:4" ht="15">
      <c r="D175"/>
    </row>
    <row r="176" spans="4:4" ht="15">
      <c r="D176"/>
    </row>
    <row r="177" spans="4:4" ht="15">
      <c r="D177"/>
    </row>
    <row r="178" spans="4:4" ht="15">
      <c r="D178"/>
    </row>
    <row r="179" spans="4:4" ht="15">
      <c r="D179"/>
    </row>
    <row r="180" spans="4:4" ht="15">
      <c r="D180"/>
    </row>
    <row r="181" spans="4:4" ht="15">
      <c r="D181"/>
    </row>
    <row r="182" spans="4:4" ht="15">
      <c r="D182"/>
    </row>
    <row r="183" spans="4:4" ht="15">
      <c r="D183"/>
    </row>
    <row r="184" spans="4:4" ht="15">
      <c r="D184"/>
    </row>
    <row r="185" spans="4:4" ht="15">
      <c r="D185"/>
    </row>
    <row r="186" spans="4:4" ht="15">
      <c r="D186"/>
    </row>
    <row r="187" spans="4:4" ht="15">
      <c r="D187"/>
    </row>
    <row r="188" spans="4:4" ht="15">
      <c r="D188"/>
    </row>
    <row r="189" spans="4:4" ht="15">
      <c r="D189"/>
    </row>
    <row r="190" spans="4:4" ht="15">
      <c r="D190"/>
    </row>
    <row r="191" spans="4:4" ht="15">
      <c r="D191"/>
    </row>
    <row r="192" spans="4:4" ht="15">
      <c r="D192"/>
    </row>
    <row r="193" spans="4:4" ht="15">
      <c r="D193"/>
    </row>
    <row r="194" spans="4:4" ht="15">
      <c r="D194"/>
    </row>
    <row r="195" spans="4:4" ht="15">
      <c r="D195"/>
    </row>
    <row r="196" spans="4:4" ht="15">
      <c r="D196"/>
    </row>
    <row r="197" spans="4:4" ht="15">
      <c r="D197"/>
    </row>
    <row r="198" spans="4:4" ht="15">
      <c r="D198"/>
    </row>
    <row r="199" spans="4:4" ht="15">
      <c r="D199"/>
    </row>
    <row r="200" spans="4:4" ht="15">
      <c r="D200"/>
    </row>
    <row r="201" spans="4:4" ht="15">
      <c r="D201"/>
    </row>
    <row r="202" spans="4:4" ht="15">
      <c r="D202"/>
    </row>
    <row r="203" spans="4:4" ht="15">
      <c r="D203"/>
    </row>
    <row r="204" spans="4:4" ht="15">
      <c r="D204"/>
    </row>
    <row r="205" spans="4:4" ht="15">
      <c r="D205"/>
    </row>
    <row r="206" spans="4:4" ht="15">
      <c r="D206"/>
    </row>
    <row r="207" spans="4:4" ht="15">
      <c r="D207"/>
    </row>
    <row r="208" spans="4:4" ht="15">
      <c r="D208"/>
    </row>
    <row r="209" spans="4:4" ht="15">
      <c r="D209"/>
    </row>
    <row r="210" spans="4:4" ht="15">
      <c r="D210"/>
    </row>
    <row r="211" spans="4:4" ht="15">
      <c r="D211"/>
    </row>
    <row r="212" spans="4:4" ht="15">
      <c r="D212"/>
    </row>
    <row r="213" spans="4:4" ht="15">
      <c r="D213"/>
    </row>
    <row r="214" spans="4:4" ht="15">
      <c r="D214"/>
    </row>
    <row r="215" spans="4:4" ht="15">
      <c r="D215"/>
    </row>
    <row r="216" spans="4:4" ht="15">
      <c r="D216"/>
    </row>
    <row r="217" spans="4:4" ht="15">
      <c r="D217"/>
    </row>
    <row r="218" spans="4:4" ht="15">
      <c r="D218"/>
    </row>
    <row r="219" spans="4:4" ht="15">
      <c r="D219"/>
    </row>
    <row r="220" spans="4:4" ht="15">
      <c r="D220"/>
    </row>
    <row r="221" spans="4:4" ht="15">
      <c r="D221"/>
    </row>
    <row r="222" spans="4:4" ht="15">
      <c r="D222"/>
    </row>
    <row r="223" spans="4:4" ht="15">
      <c r="D223"/>
    </row>
    <row r="224" spans="4:4" ht="15">
      <c r="D224"/>
    </row>
    <row r="225" spans="4:4" ht="15">
      <c r="D225"/>
    </row>
    <row r="226" spans="4:4" ht="15">
      <c r="D226"/>
    </row>
    <row r="227" spans="4:4" ht="15">
      <c r="D227"/>
    </row>
  </sheetData>
  <conditionalFormatting sqref="AG11:AG16">
    <cfRule type="notContainsText" dxfId="3" priority="1" operator="notContains" text="Good">
      <formula>ISERROR(SEARCH("Good",AG11))</formula>
    </cfRule>
    <cfRule type="containsText" dxfId="2" priority="2" operator="containsText" text="Good">
      <formula>NOT(ISERROR(SEARCH("Good",AG11)))</formula>
    </cfRule>
  </conditionalFormatting>
  <conditionalFormatting sqref="AG30:AG44">
    <cfRule type="notContainsText" dxfId="1" priority="3" operator="notContains" text="Good">
      <formula>ISERROR(SEARCH("Good",AG30))</formula>
    </cfRule>
    <cfRule type="containsText" dxfId="0" priority="4" operator="containsText" text="Good">
      <formula>NOT(ISERROR(SEARCH("Good",AG30)))</formula>
    </cfRule>
  </conditionalFormatting>
  <dataValidations count="2">
    <dataValidation type="list" allowBlank="1" showInputMessage="1" showErrorMessage="1" sqref="F6:F113" xr:uid="{6D0CB242-9C76-4713-A099-608C7047FF5C}">
      <formula1>$C$120:$C$128</formula1>
    </dataValidation>
    <dataValidation type="list" allowBlank="1" showInputMessage="1" showErrorMessage="1" sqref="E6:E113" xr:uid="{802822A3-8169-4F63-B52C-32E7263D6F0C}">
      <formula1>$C$132:$C$132</formula1>
    </dataValidation>
  </dataValidations>
  <pageMargins left="0.2" right="0.2" top="0.5" bottom="0.5" header="0.3" footer="0.3"/>
  <pageSetup scale="6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4DD41B5F7C2841B9D323877CB4C2C7" ma:contentTypeVersion="18" ma:contentTypeDescription="Create a new document." ma:contentTypeScope="" ma:versionID="30213ad7b1f0820c04c1f26f757e5f83">
  <xsd:schema xmlns:xsd="http://www.w3.org/2001/XMLSchema" xmlns:xs="http://www.w3.org/2001/XMLSchema" xmlns:p="http://schemas.microsoft.com/office/2006/metadata/properties" xmlns:ns2="a964df14-b9b6-401e-9fb8-3e9bb99cc914" xmlns:ns3="d19748da-4c0f-4a73-8a43-ccab55cb3317" targetNamespace="http://schemas.microsoft.com/office/2006/metadata/properties" ma:root="true" ma:fieldsID="d2ea786f9f97208a1a6c3053fb7ed998" ns2:_="" ns3:_="">
    <xsd:import namespace="a964df14-b9b6-401e-9fb8-3e9bb99cc914"/>
    <xsd:import namespace="d19748da-4c0f-4a73-8a43-ccab55cb33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64df14-b9b6-401e-9fb8-3e9bb99cc9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d1950f3-a47b-4a07-9484-b20568aa18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9748da-4c0f-4a73-8a43-ccab55cb331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31be64-ac5b-4cee-b025-63d3c82c2dd7}" ma:internalName="TaxCatchAll" ma:showField="CatchAllData" ma:web="d19748da-4c0f-4a73-8a43-ccab55cb33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64df14-b9b6-401e-9fb8-3e9bb99cc914">
      <Terms xmlns="http://schemas.microsoft.com/office/infopath/2007/PartnerControls"/>
    </lcf76f155ced4ddcb4097134ff3c332f>
    <TaxCatchAll xmlns="d19748da-4c0f-4a73-8a43-ccab55cb331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544BC4-E969-4B03-9CD2-AE1554DBE5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64df14-b9b6-401e-9fb8-3e9bb99cc914"/>
    <ds:schemaRef ds:uri="d19748da-4c0f-4a73-8a43-ccab55cb33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4F7B77-1AC9-438C-9479-618BD1AFFFBF}">
  <ds:schemaRefs>
    <ds:schemaRef ds:uri="http://schemas.microsoft.com/office/2006/metadata/properties"/>
    <ds:schemaRef ds:uri="http://schemas.microsoft.com/office/infopath/2007/PartnerControls"/>
    <ds:schemaRef ds:uri="a964df14-b9b6-401e-9fb8-3e9bb99cc914"/>
    <ds:schemaRef ds:uri="d19748da-4c0f-4a73-8a43-ccab55cb3317"/>
  </ds:schemaRefs>
</ds:datastoreItem>
</file>

<file path=customXml/itemProps3.xml><?xml version="1.0" encoding="utf-8"?>
<ds:datastoreItem xmlns:ds="http://schemas.openxmlformats.org/officeDocument/2006/customXml" ds:itemID="{F923CC01-8CC8-46DF-951E-2A278EF230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CIP</vt:lpstr>
      <vt:lpstr>Scenario</vt:lpstr>
      <vt:lpstr>CIP!Print_Area</vt:lpstr>
      <vt:lpstr>Scenario!Print_Area</vt:lpstr>
      <vt:lpstr>CIP!Print_Titles</vt:lpstr>
      <vt:lpstr>Scenario!Print_Titles</vt:lpstr>
    </vt:vector>
  </TitlesOfParts>
  <Manager/>
  <Company>Ehlers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Ferris</dc:creator>
  <cp:keywords/>
  <dc:description/>
  <cp:lastModifiedBy>Lana Nelson</cp:lastModifiedBy>
  <cp:revision/>
  <cp:lastPrinted>2025-10-17T14:14:48Z</cp:lastPrinted>
  <dcterms:created xsi:type="dcterms:W3CDTF">2025-03-25T18:50:42Z</dcterms:created>
  <dcterms:modified xsi:type="dcterms:W3CDTF">2025-10-23T19:01:14Z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0x010100CA4DD41B5F7C2841B9D323877CB4C2C7</vt:lpwstr>
  </property>
  <property fmtid="{D5CDD505-2E9C-101B-9397-08002B2CF9AE}" pid="3" name="MediaServiceImageTags">
    <vt:lpwstr/>
  </property>
</Properties>
</file>